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inmspgcfp02\users\tdrake\Desktop\"/>
    </mc:Choice>
  </mc:AlternateContent>
  <bookViews>
    <workbookView xWindow="0" yWindow="0" windowWidth="20160" windowHeight="9132" tabRatio="823"/>
  </bookViews>
  <sheets>
    <sheet name="Welcome!" sheetId="12" r:id="rId1"/>
    <sheet name="Summary" sheetId="16" r:id="rId2"/>
    <sheet name="Fixed Rate 1" sheetId="6" r:id="rId3"/>
    <sheet name="Fixed Rate 2" sheetId="13" r:id="rId4"/>
    <sheet name="Rate w Escalator 1" sheetId="10" r:id="rId5"/>
    <sheet name="Rate w Escalator 2" sheetId="14" r:id="rId6"/>
    <sheet name="% Discount 1" sheetId="11" r:id="rId7"/>
    <sheet name="% Discount 2" sheetId="15" r:id="rId8"/>
    <sheet name="$ Discount 1" sheetId="17" r:id="rId9"/>
    <sheet name="$ Discount 2" sheetId="18" r:id="rId10"/>
    <sheet name="2015 Bill Credit Table" sheetId="8" state="hidden" r:id="rId11"/>
  </sheets>
  <calcPr calcId="162913"/>
</workbook>
</file>

<file path=xl/calcChain.xml><?xml version="1.0" encoding="utf-8"?>
<calcChain xmlns="http://schemas.openxmlformats.org/spreadsheetml/2006/main">
  <c r="J21" i="12" l="1"/>
  <c r="D3" i="13"/>
  <c r="D6" i="18"/>
  <c r="D7" i="18"/>
  <c r="D7" i="17"/>
  <c r="D7" i="15"/>
  <c r="D7" i="11"/>
  <c r="D7" i="14"/>
  <c r="D7" i="10"/>
  <c r="D7" i="13"/>
  <c r="D4" i="18"/>
  <c r="D3" i="18"/>
  <c r="D4" i="17"/>
  <c r="D3" i="17"/>
  <c r="D4" i="15"/>
  <c r="D3" i="15"/>
  <c r="D4" i="11"/>
  <c r="D3" i="11"/>
  <c r="D4" i="14"/>
  <c r="D3" i="14"/>
  <c r="D4" i="10"/>
  <c r="D3" i="10"/>
  <c r="D4" i="13"/>
  <c r="D4" i="6"/>
  <c r="D3" i="6"/>
  <c r="D6" i="13"/>
  <c r="D8" i="13"/>
  <c r="C12" i="12"/>
  <c r="D9" i="10"/>
  <c r="D14" i="18"/>
  <c r="D14" i="17"/>
  <c r="D14" i="15"/>
  <c r="D14" i="11"/>
  <c r="D12" i="14"/>
  <c r="D12" i="10"/>
  <c r="D12" i="13"/>
  <c r="D12" i="6"/>
  <c r="D5" i="14" l="1"/>
  <c r="D5" i="10"/>
  <c r="D5" i="17"/>
  <c r="B17" i="17" s="1"/>
  <c r="D5" i="13"/>
  <c r="D5" i="18"/>
  <c r="B17" i="18" s="1"/>
  <c r="D5" i="6"/>
  <c r="D5" i="11"/>
  <c r="D5" i="15"/>
  <c r="B1" i="18"/>
  <c r="N12" i="16" s="1"/>
  <c r="B1" i="17"/>
  <c r="N11" i="16" s="1"/>
  <c r="I21" i="12"/>
  <c r="H21" i="12"/>
  <c r="G21" i="12"/>
  <c r="D6" i="11" s="1"/>
  <c r="D13" i="17"/>
  <c r="D13" i="18"/>
  <c r="D12" i="18"/>
  <c r="D12" i="17"/>
  <c r="D11" i="18"/>
  <c r="D10" i="18"/>
  <c r="D9" i="18"/>
  <c r="D8" i="18"/>
  <c r="F17" i="18"/>
  <c r="F18" i="18" s="1"/>
  <c r="D11" i="17"/>
  <c r="D10" i="17"/>
  <c r="D9" i="17"/>
  <c r="D8" i="17"/>
  <c r="F17" i="17"/>
  <c r="D6" i="17" l="1"/>
  <c r="B18" i="17"/>
  <c r="B19" i="17" s="1"/>
  <c r="B18" i="18"/>
  <c r="B19" i="18" s="1"/>
  <c r="F19" i="18"/>
  <c r="G18" i="18"/>
  <c r="C18" i="18" s="1"/>
  <c r="G17" i="18"/>
  <c r="F18" i="17"/>
  <c r="G17" i="17"/>
  <c r="C17" i="17" s="1"/>
  <c r="D17" i="17" s="1"/>
  <c r="D6" i="15"/>
  <c r="D6" i="10"/>
  <c r="C17" i="18" l="1"/>
  <c r="D17" i="18" s="1"/>
  <c r="E17" i="18" s="1"/>
  <c r="H18" i="18"/>
  <c r="D18" i="18"/>
  <c r="E18" i="18" s="1"/>
  <c r="E17" i="17"/>
  <c r="H17" i="18"/>
  <c r="B20" i="18"/>
  <c r="F20" i="18"/>
  <c r="G19" i="18"/>
  <c r="H19" i="18" s="1"/>
  <c r="H17" i="17"/>
  <c r="F19" i="17"/>
  <c r="G18" i="17"/>
  <c r="C18" i="17" s="1"/>
  <c r="B20" i="17"/>
  <c r="D10" i="14"/>
  <c r="D11" i="14"/>
  <c r="B1" i="15"/>
  <c r="N10" i="16" s="1"/>
  <c r="B1" i="11"/>
  <c r="N9" i="16" s="1"/>
  <c r="B1" i="14"/>
  <c r="N8" i="16" s="1"/>
  <c r="B1" i="10"/>
  <c r="N7" i="16" s="1"/>
  <c r="B1" i="13"/>
  <c r="N6" i="16" s="1"/>
  <c r="B1" i="6"/>
  <c r="N5" i="16" s="1"/>
  <c r="I18" i="18" l="1"/>
  <c r="K18" i="18" s="1"/>
  <c r="I17" i="18"/>
  <c r="J17" i="18" s="1"/>
  <c r="I17" i="17"/>
  <c r="C19" i="18"/>
  <c r="D19" i="18" s="1"/>
  <c r="E19" i="18" s="1"/>
  <c r="I19" i="18" s="1"/>
  <c r="K19" i="18" s="1"/>
  <c r="B21" i="18"/>
  <c r="F21" i="18"/>
  <c r="G20" i="18"/>
  <c r="H20" i="18" s="1"/>
  <c r="B21" i="17"/>
  <c r="F20" i="17"/>
  <c r="G19" i="17"/>
  <c r="C19" i="17" s="1"/>
  <c r="D18" i="17"/>
  <c r="E18" i="17" s="1"/>
  <c r="H18" i="17"/>
  <c r="D11" i="15"/>
  <c r="D10" i="15"/>
  <c r="D11" i="11"/>
  <c r="D10" i="11"/>
  <c r="D11" i="10"/>
  <c r="D10" i="10"/>
  <c r="D11" i="13"/>
  <c r="D10" i="13"/>
  <c r="D11" i="6"/>
  <c r="D10" i="6"/>
  <c r="D8" i="15"/>
  <c r="D8" i="11"/>
  <c r="D8" i="14"/>
  <c r="D8" i="10"/>
  <c r="D8" i="6"/>
  <c r="D7" i="6"/>
  <c r="E15" i="14"/>
  <c r="E16" i="14" s="1"/>
  <c r="B15" i="14"/>
  <c r="B16" i="14" s="1"/>
  <c r="K17" i="18" l="1"/>
  <c r="L17" i="18" s="1"/>
  <c r="L18" i="18" s="1"/>
  <c r="L19" i="18" s="1"/>
  <c r="I18" i="17"/>
  <c r="K18" i="17" s="1"/>
  <c r="J18" i="18"/>
  <c r="K17" i="17"/>
  <c r="L17" i="17" s="1"/>
  <c r="J17" i="17"/>
  <c r="C20" i="18"/>
  <c r="D20" i="18" s="1"/>
  <c r="E20" i="18" s="1"/>
  <c r="I20" i="18" s="1"/>
  <c r="K20" i="18" s="1"/>
  <c r="B22" i="18"/>
  <c r="G21" i="18"/>
  <c r="F22" i="18"/>
  <c r="B22" i="17"/>
  <c r="D19" i="17"/>
  <c r="E19" i="17" s="1"/>
  <c r="H19" i="17"/>
  <c r="G20" i="17"/>
  <c r="C20" i="17" s="1"/>
  <c r="F21" i="17"/>
  <c r="F15" i="14"/>
  <c r="G15" i="14" s="1"/>
  <c r="B17" i="14"/>
  <c r="F16" i="14"/>
  <c r="G16" i="14" s="1"/>
  <c r="E17" i="14"/>
  <c r="D13" i="11"/>
  <c r="D12" i="11"/>
  <c r="D9" i="11"/>
  <c r="D13" i="15"/>
  <c r="D12" i="15"/>
  <c r="D9" i="15"/>
  <c r="F17" i="15"/>
  <c r="B17" i="15"/>
  <c r="D9" i="14"/>
  <c r="D6" i="14"/>
  <c r="C15" i="14" s="1"/>
  <c r="D9" i="13"/>
  <c r="E15" i="13"/>
  <c r="E16" i="13" s="1"/>
  <c r="C15" i="13"/>
  <c r="D9" i="6"/>
  <c r="L20" i="18" l="1"/>
  <c r="L18" i="17"/>
  <c r="J19" i="18"/>
  <c r="J18" i="17"/>
  <c r="I19" i="17"/>
  <c r="K19" i="17" s="1"/>
  <c r="L19" i="17" s="1"/>
  <c r="C21" i="18"/>
  <c r="D21" i="18" s="1"/>
  <c r="E21" i="18" s="1"/>
  <c r="B23" i="18"/>
  <c r="F23" i="18"/>
  <c r="G22" i="18"/>
  <c r="H21" i="18"/>
  <c r="D20" i="17"/>
  <c r="E20" i="17" s="1"/>
  <c r="H20" i="17"/>
  <c r="G21" i="17"/>
  <c r="C21" i="17" s="1"/>
  <c r="F22" i="17"/>
  <c r="B23" i="17"/>
  <c r="C16" i="14"/>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D15" i="14"/>
  <c r="H15" i="14" s="1"/>
  <c r="B18" i="14"/>
  <c r="F17" i="14"/>
  <c r="G17" i="14" s="1"/>
  <c r="E18" i="14"/>
  <c r="G17" i="15"/>
  <c r="F18" i="15"/>
  <c r="B18" i="15"/>
  <c r="C16" i="13"/>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F16" i="13"/>
  <c r="E17" i="13"/>
  <c r="F15" i="13"/>
  <c r="B15" i="13"/>
  <c r="D6" i="6"/>
  <c r="I20" i="17" l="1"/>
  <c r="K20" i="17" s="1"/>
  <c r="L20" i="17" s="1"/>
  <c r="I21" i="18"/>
  <c r="K21" i="18" s="1"/>
  <c r="L21" i="18" s="1"/>
  <c r="J20" i="18"/>
  <c r="J19" i="17"/>
  <c r="J15" i="14"/>
  <c r="K15" i="14" s="1"/>
  <c r="I15" i="14"/>
  <c r="C22" i="18"/>
  <c r="D22" i="18" s="1"/>
  <c r="E22" i="18" s="1"/>
  <c r="H22" i="18"/>
  <c r="F24" i="18"/>
  <c r="G23" i="18"/>
  <c r="B24" i="18"/>
  <c r="F23" i="17"/>
  <c r="G22" i="17"/>
  <c r="C22" i="17" s="1"/>
  <c r="D21" i="17"/>
  <c r="E21" i="17" s="1"/>
  <c r="H21" i="17"/>
  <c r="B24" i="17"/>
  <c r="D16" i="14"/>
  <c r="H16" i="14" s="1"/>
  <c r="J16" i="14" s="1"/>
  <c r="K16" i="14" s="1"/>
  <c r="D17" i="14"/>
  <c r="H17" i="14" s="1"/>
  <c r="J17" i="14" s="1"/>
  <c r="D18" i="14"/>
  <c r="B19" i="14"/>
  <c r="F18" i="14"/>
  <c r="G18" i="14" s="1"/>
  <c r="E19" i="14"/>
  <c r="C17" i="15"/>
  <c r="D17" i="15" s="1"/>
  <c r="H17" i="15"/>
  <c r="G18" i="15"/>
  <c r="C18" i="15" s="1"/>
  <c r="D18" i="15" s="1"/>
  <c r="E18" i="15" s="1"/>
  <c r="F19" i="15"/>
  <c r="B19" i="15"/>
  <c r="D15" i="13"/>
  <c r="G15" i="13"/>
  <c r="B16" i="13"/>
  <c r="E18" i="13"/>
  <c r="F17" i="13"/>
  <c r="K17" i="14" l="1"/>
  <c r="I21" i="17"/>
  <c r="K21" i="17" s="1"/>
  <c r="L21" i="17" s="1"/>
  <c r="H15" i="13"/>
  <c r="J15" i="13" s="1"/>
  <c r="K15" i="13" s="1"/>
  <c r="H18" i="14"/>
  <c r="J18" i="14" s="1"/>
  <c r="I22" i="18"/>
  <c r="K22" i="18" s="1"/>
  <c r="L22" i="18" s="1"/>
  <c r="J21" i="18"/>
  <c r="J20" i="17"/>
  <c r="I16" i="14"/>
  <c r="C23" i="18"/>
  <c r="D23" i="18" s="1"/>
  <c r="E23" i="18" s="1"/>
  <c r="F25" i="18"/>
  <c r="G24" i="18"/>
  <c r="H24" i="18" s="1"/>
  <c r="B25" i="18"/>
  <c r="H23" i="18"/>
  <c r="B25" i="17"/>
  <c r="F24" i="17"/>
  <c r="G23" i="17"/>
  <c r="C23" i="17" s="1"/>
  <c r="D22" i="17"/>
  <c r="E22" i="17" s="1"/>
  <c r="H22" i="17"/>
  <c r="D19" i="14"/>
  <c r="B20" i="14"/>
  <c r="F19" i="14"/>
  <c r="G19" i="14" s="1"/>
  <c r="E20" i="14"/>
  <c r="E17" i="15"/>
  <c r="I17" i="15" s="1"/>
  <c r="H18" i="15"/>
  <c r="I18" i="15" s="1"/>
  <c r="K18" i="15" s="1"/>
  <c r="G19" i="15"/>
  <c r="C19" i="15" s="1"/>
  <c r="D19" i="15" s="1"/>
  <c r="E19" i="15" s="1"/>
  <c r="F20" i="15"/>
  <c r="B20" i="15"/>
  <c r="F18" i="13"/>
  <c r="E19" i="13"/>
  <c r="D16" i="13"/>
  <c r="B17" i="13"/>
  <c r="G16" i="13"/>
  <c r="F17" i="11"/>
  <c r="G17" i="11" s="1"/>
  <c r="C17" i="11" s="1"/>
  <c r="D17" i="11" s="1"/>
  <c r="B17" i="1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E15" i="10"/>
  <c r="F15" i="10" s="1"/>
  <c r="C15" i="10"/>
  <c r="C16" i="10" s="1"/>
  <c r="C17" i="10" s="1"/>
  <c r="B15" i="10"/>
  <c r="B16" i="10" s="1"/>
  <c r="B17" i="10" s="1"/>
  <c r="B18" i="10" s="1"/>
  <c r="B19" i="10" s="1"/>
  <c r="B20" i="10" s="1"/>
  <c r="B21" i="10" s="1"/>
  <c r="B22" i="10" s="1"/>
  <c r="B23" i="10" s="1"/>
  <c r="K18" i="14" l="1"/>
  <c r="I15" i="13"/>
  <c r="I22" i="17"/>
  <c r="K22" i="17" s="1"/>
  <c r="L22" i="17" s="1"/>
  <c r="I23" i="18"/>
  <c r="K23" i="18" s="1"/>
  <c r="L23" i="18" s="1"/>
  <c r="J22" i="18"/>
  <c r="J21" i="17"/>
  <c r="K17" i="15"/>
  <c r="L17" i="15" s="1"/>
  <c r="L18" i="15" s="1"/>
  <c r="J17" i="15"/>
  <c r="H19" i="14"/>
  <c r="J19" i="14" s="1"/>
  <c r="I17" i="14"/>
  <c r="H16" i="13"/>
  <c r="J16" i="13" s="1"/>
  <c r="K16" i="13" s="1"/>
  <c r="C24" i="18"/>
  <c r="D24" i="18" s="1"/>
  <c r="E24" i="18" s="1"/>
  <c r="I24" i="18" s="1"/>
  <c r="K24" i="18" s="1"/>
  <c r="B26" i="18"/>
  <c r="G25" i="18"/>
  <c r="F26" i="18"/>
  <c r="F25" i="17"/>
  <c r="G24" i="17"/>
  <c r="C24" i="17" s="1"/>
  <c r="B26" i="17"/>
  <c r="D23" i="17"/>
  <c r="E23" i="17" s="1"/>
  <c r="H23" i="17"/>
  <c r="D20" i="14"/>
  <c r="B21" i="14"/>
  <c r="F20" i="14"/>
  <c r="G20" i="14" s="1"/>
  <c r="E21" i="14"/>
  <c r="F21" i="15"/>
  <c r="G20" i="15"/>
  <c r="C20" i="15" s="1"/>
  <c r="D20" i="15" s="1"/>
  <c r="E20" i="15" s="1"/>
  <c r="H19" i="15"/>
  <c r="I19" i="15" s="1"/>
  <c r="K19" i="15" s="1"/>
  <c r="B21" i="15"/>
  <c r="D17" i="13"/>
  <c r="G17" i="13"/>
  <c r="B18" i="13"/>
  <c r="E20" i="13"/>
  <c r="F19" i="13"/>
  <c r="D16" i="10"/>
  <c r="D15" i="10"/>
  <c r="G15" i="10"/>
  <c r="F18" i="11"/>
  <c r="B24" i="10"/>
  <c r="E16" i="10"/>
  <c r="E15" i="6"/>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F39" i="6" s="1"/>
  <c r="C15" i="6"/>
  <c r="C16" i="6" s="1"/>
  <c r="B15" i="6"/>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L19" i="15" l="1"/>
  <c r="L24" i="18"/>
  <c r="K19" i="14"/>
  <c r="H20" i="14"/>
  <c r="J20" i="14" s="1"/>
  <c r="H17" i="13"/>
  <c r="J17" i="13" s="1"/>
  <c r="K17" i="13" s="1"/>
  <c r="I23" i="17"/>
  <c r="K23" i="17" s="1"/>
  <c r="L23" i="17" s="1"/>
  <c r="I16" i="13"/>
  <c r="J23" i="18"/>
  <c r="J22" i="17"/>
  <c r="J18" i="15"/>
  <c r="I18" i="14"/>
  <c r="H15" i="10"/>
  <c r="I15" i="10" s="1"/>
  <c r="C25" i="18"/>
  <c r="D25" i="18" s="1"/>
  <c r="E25" i="18" s="1"/>
  <c r="B27" i="18"/>
  <c r="H25" i="18"/>
  <c r="F27" i="18"/>
  <c r="G26" i="18"/>
  <c r="F26" i="17"/>
  <c r="G25" i="17"/>
  <c r="C25" i="17" s="1"/>
  <c r="B27" i="17"/>
  <c r="D24" i="17"/>
  <c r="E24" i="17" s="1"/>
  <c r="H24" i="17"/>
  <c r="D21" i="14"/>
  <c r="B22" i="14"/>
  <c r="F21" i="14"/>
  <c r="G21" i="14" s="1"/>
  <c r="E22" i="14"/>
  <c r="H20" i="15"/>
  <c r="I20" i="15" s="1"/>
  <c r="K20" i="15" s="1"/>
  <c r="G21" i="15"/>
  <c r="C21" i="15" s="1"/>
  <c r="D21" i="15" s="1"/>
  <c r="E21" i="15" s="1"/>
  <c r="F22" i="15"/>
  <c r="B22" i="15"/>
  <c r="F20" i="13"/>
  <c r="E21" i="13"/>
  <c r="D18" i="13"/>
  <c r="B19" i="13"/>
  <c r="G18" i="13"/>
  <c r="H17" i="11"/>
  <c r="G18" i="11"/>
  <c r="F19" i="11"/>
  <c r="F16" i="10"/>
  <c r="G16" i="10" s="1"/>
  <c r="H16" i="10" s="1"/>
  <c r="E17" i="10"/>
  <c r="B25" i="10"/>
  <c r="D17" i="10"/>
  <c r="C18" i="10"/>
  <c r="C17" i="6"/>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F27" i="6"/>
  <c r="F23" i="6"/>
  <c r="F35" i="6"/>
  <c r="F19" i="6"/>
  <c r="F31" i="6"/>
  <c r="F34" i="6"/>
  <c r="F22" i="6"/>
  <c r="F37" i="6"/>
  <c r="F33" i="6"/>
  <c r="F29" i="6"/>
  <c r="F25" i="6"/>
  <c r="F21" i="6"/>
  <c r="F17" i="6"/>
  <c r="F38" i="6"/>
  <c r="F30" i="6"/>
  <c r="F26" i="6"/>
  <c r="F18" i="6"/>
  <c r="F15" i="6"/>
  <c r="G15" i="6" s="1"/>
  <c r="F36" i="6"/>
  <c r="F32" i="6"/>
  <c r="F28" i="6"/>
  <c r="F24" i="6"/>
  <c r="F20" i="6"/>
  <c r="F16" i="6"/>
  <c r="G16" i="6" s="1"/>
  <c r="D15" i="6"/>
  <c r="L20" i="15" l="1"/>
  <c r="K20" i="14"/>
  <c r="J16" i="10"/>
  <c r="I16" i="10"/>
  <c r="K18" i="13"/>
  <c r="I24" i="17"/>
  <c r="K24" i="17" s="1"/>
  <c r="L24" i="17" s="1"/>
  <c r="I25" i="18"/>
  <c r="K25" i="18" s="1"/>
  <c r="L25" i="18" s="1"/>
  <c r="I17" i="13"/>
  <c r="H21" i="14"/>
  <c r="J21" i="14" s="1"/>
  <c r="J24" i="18"/>
  <c r="J23" i="17"/>
  <c r="J19" i="15"/>
  <c r="I19" i="14"/>
  <c r="J15" i="10"/>
  <c r="K15" i="10" s="1"/>
  <c r="H18" i="13"/>
  <c r="J18" i="13" s="1"/>
  <c r="C26" i="18"/>
  <c r="D26" i="18" s="1"/>
  <c r="E26" i="18" s="1"/>
  <c r="H26" i="18"/>
  <c r="B28" i="18"/>
  <c r="F28" i="18"/>
  <c r="G27" i="18"/>
  <c r="F27" i="17"/>
  <c r="G26" i="17"/>
  <c r="C26" i="17" s="1"/>
  <c r="B28" i="17"/>
  <c r="D25" i="17"/>
  <c r="E25" i="17" s="1"/>
  <c r="H25" i="17"/>
  <c r="D22" i="14"/>
  <c r="B23" i="14"/>
  <c r="F22" i="14"/>
  <c r="G22" i="14" s="1"/>
  <c r="E23" i="14"/>
  <c r="H21" i="15"/>
  <c r="I21" i="15" s="1"/>
  <c r="K21" i="15" s="1"/>
  <c r="L21" i="15" s="1"/>
  <c r="G22" i="15"/>
  <c r="C22" i="15" s="1"/>
  <c r="D22" i="15" s="1"/>
  <c r="E22" i="15" s="1"/>
  <c r="F23" i="15"/>
  <c r="B23" i="15"/>
  <c r="D19" i="13"/>
  <c r="G19" i="13"/>
  <c r="B20" i="13"/>
  <c r="E22" i="13"/>
  <c r="F21" i="13"/>
  <c r="E17" i="11"/>
  <c r="I17" i="11" s="1"/>
  <c r="H18" i="11"/>
  <c r="C18" i="11"/>
  <c r="D18" i="11" s="1"/>
  <c r="E18" i="11" s="1"/>
  <c r="F20" i="11"/>
  <c r="G19" i="11"/>
  <c r="D18" i="10"/>
  <c r="C19" i="10"/>
  <c r="B26" i="10"/>
  <c r="E18" i="10"/>
  <c r="F17" i="10"/>
  <c r="G17" i="10" s="1"/>
  <c r="H17" i="10" s="1"/>
  <c r="J17" i="10" s="1"/>
  <c r="H15" i="6"/>
  <c r="J15" i="6" s="1"/>
  <c r="K15" i="6" s="1"/>
  <c r="D16" i="6"/>
  <c r="H16" i="6" s="1"/>
  <c r="J16" i="6" s="1"/>
  <c r="G17" i="6"/>
  <c r="K21" i="14" l="1"/>
  <c r="K16" i="10"/>
  <c r="K17" i="10" s="1"/>
  <c r="K16" i="6"/>
  <c r="I18" i="11"/>
  <c r="K18" i="11" s="1"/>
  <c r="H19" i="13"/>
  <c r="J19" i="13" s="1"/>
  <c r="K19" i="13" s="1"/>
  <c r="I26" i="18"/>
  <c r="K26" i="18" s="1"/>
  <c r="L26" i="18" s="1"/>
  <c r="K17" i="11"/>
  <c r="L17" i="11" s="1"/>
  <c r="J17" i="11"/>
  <c r="J25" i="18"/>
  <c r="J24" i="17"/>
  <c r="I25" i="17"/>
  <c r="K25" i="17" s="1"/>
  <c r="L25" i="17" s="1"/>
  <c r="J20" i="15"/>
  <c r="H22" i="14"/>
  <c r="J22" i="14" s="1"/>
  <c r="K22" i="14" s="1"/>
  <c r="I20" i="14"/>
  <c r="I18" i="13"/>
  <c r="I15" i="6"/>
  <c r="C27" i="18"/>
  <c r="D27" i="18" s="1"/>
  <c r="E27" i="18" s="1"/>
  <c r="H27" i="18"/>
  <c r="B29" i="18"/>
  <c r="F29" i="18"/>
  <c r="G28" i="18"/>
  <c r="F28" i="17"/>
  <c r="G27" i="17"/>
  <c r="C27" i="17" s="1"/>
  <c r="B29" i="17"/>
  <c r="D26" i="17"/>
  <c r="E26" i="17" s="1"/>
  <c r="H26" i="17"/>
  <c r="F23" i="14"/>
  <c r="G23" i="14" s="1"/>
  <c r="E24" i="14"/>
  <c r="D23" i="14"/>
  <c r="B24" i="14"/>
  <c r="H22" i="15"/>
  <c r="I22" i="15" s="1"/>
  <c r="K22" i="15" s="1"/>
  <c r="L22" i="15" s="1"/>
  <c r="G23" i="15"/>
  <c r="C23" i="15" s="1"/>
  <c r="D23" i="15" s="1"/>
  <c r="E23" i="15" s="1"/>
  <c r="F24" i="15"/>
  <c r="B24" i="15"/>
  <c r="F22" i="13"/>
  <c r="E23" i="13"/>
  <c r="D20" i="13"/>
  <c r="B21" i="13"/>
  <c r="G20" i="13"/>
  <c r="H19" i="11"/>
  <c r="C19" i="11"/>
  <c r="D19" i="11" s="1"/>
  <c r="E19" i="11" s="1"/>
  <c r="G20" i="11"/>
  <c r="F21" i="11"/>
  <c r="F18" i="10"/>
  <c r="G18" i="10" s="1"/>
  <c r="H18" i="10" s="1"/>
  <c r="J18" i="10" s="1"/>
  <c r="E19" i="10"/>
  <c r="B27" i="10"/>
  <c r="D19" i="10"/>
  <c r="C20" i="10"/>
  <c r="D17" i="6"/>
  <c r="H17" i="6" s="1"/>
  <c r="J17" i="6" s="1"/>
  <c r="G18" i="6"/>
  <c r="K18" i="10" l="1"/>
  <c r="L18" i="11"/>
  <c r="K17" i="6"/>
  <c r="I19" i="11"/>
  <c r="K19" i="11" s="1"/>
  <c r="J18" i="11"/>
  <c r="J26" i="18"/>
  <c r="I27" i="18"/>
  <c r="K27" i="18" s="1"/>
  <c r="L27" i="18" s="1"/>
  <c r="J25" i="17"/>
  <c r="I26" i="17"/>
  <c r="K26" i="17" s="1"/>
  <c r="L26" i="17" s="1"/>
  <c r="J21" i="15"/>
  <c r="H23" i="14"/>
  <c r="J23" i="14" s="1"/>
  <c r="K23" i="14" s="1"/>
  <c r="I21" i="14"/>
  <c r="I17" i="10"/>
  <c r="I19" i="13"/>
  <c r="H20" i="13"/>
  <c r="J20" i="13" s="1"/>
  <c r="K20" i="13" s="1"/>
  <c r="I16" i="6"/>
  <c r="C28" i="18"/>
  <c r="D28" i="18" s="1"/>
  <c r="E28" i="18" s="1"/>
  <c r="B30" i="18"/>
  <c r="F30" i="18"/>
  <c r="G29" i="18"/>
  <c r="H28" i="18"/>
  <c r="B30" i="17"/>
  <c r="D27" i="17"/>
  <c r="E27" i="17" s="1"/>
  <c r="H27" i="17"/>
  <c r="F29" i="17"/>
  <c r="G28" i="17"/>
  <c r="C28" i="17" s="1"/>
  <c r="D24" i="14"/>
  <c r="B25" i="14"/>
  <c r="F24" i="14"/>
  <c r="G24" i="14" s="1"/>
  <c r="E25" i="14"/>
  <c r="H23" i="15"/>
  <c r="I23" i="15" s="1"/>
  <c r="K23" i="15" s="1"/>
  <c r="L23" i="15" s="1"/>
  <c r="G24" i="15"/>
  <c r="C24" i="15" s="1"/>
  <c r="D24" i="15" s="1"/>
  <c r="E24" i="15" s="1"/>
  <c r="F25" i="15"/>
  <c r="B25" i="15"/>
  <c r="D21" i="13"/>
  <c r="G21" i="13"/>
  <c r="B22" i="13"/>
  <c r="F23" i="13"/>
  <c r="E24" i="13"/>
  <c r="H20" i="11"/>
  <c r="C20" i="11"/>
  <c r="D20" i="11" s="1"/>
  <c r="E20" i="11" s="1"/>
  <c r="F22" i="11"/>
  <c r="G21" i="11"/>
  <c r="D20" i="10"/>
  <c r="C21" i="10"/>
  <c r="B28" i="10"/>
  <c r="F19" i="10"/>
  <c r="G19" i="10" s="1"/>
  <c r="H19" i="10" s="1"/>
  <c r="J19" i="10" s="1"/>
  <c r="E20" i="10"/>
  <c r="D18" i="6"/>
  <c r="H18" i="6" s="1"/>
  <c r="J18" i="6" s="1"/>
  <c r="K18" i="6" s="1"/>
  <c r="G19" i="6"/>
  <c r="K19" i="10" l="1"/>
  <c r="L19" i="11"/>
  <c r="I20" i="11"/>
  <c r="K20" i="11" s="1"/>
  <c r="H21" i="13"/>
  <c r="J21" i="13" s="1"/>
  <c r="K21" i="13" s="1"/>
  <c r="H24" i="14"/>
  <c r="J24" i="14" s="1"/>
  <c r="K24" i="14" s="1"/>
  <c r="I27" i="17"/>
  <c r="K27" i="17" s="1"/>
  <c r="L27" i="17" s="1"/>
  <c r="J19" i="11"/>
  <c r="I28" i="18"/>
  <c r="K28" i="18" s="1"/>
  <c r="L28" i="18" s="1"/>
  <c r="J27" i="18"/>
  <c r="J26" i="17"/>
  <c r="J22" i="15"/>
  <c r="I22" i="14"/>
  <c r="I18" i="10"/>
  <c r="I20" i="13"/>
  <c r="I17" i="6"/>
  <c r="C29" i="18"/>
  <c r="D29" i="18" s="1"/>
  <c r="E29" i="18" s="1"/>
  <c r="F31" i="18"/>
  <c r="G30" i="18"/>
  <c r="H30" i="18" s="1"/>
  <c r="B31" i="18"/>
  <c r="H29" i="18"/>
  <c r="D28" i="17"/>
  <c r="E28" i="17" s="1"/>
  <c r="H28" i="17"/>
  <c r="F30" i="17"/>
  <c r="G29" i="17"/>
  <c r="C29" i="17" s="1"/>
  <c r="B31" i="17"/>
  <c r="D25" i="14"/>
  <c r="B26" i="14"/>
  <c r="F25" i="14"/>
  <c r="G25" i="14" s="1"/>
  <c r="E26" i="14"/>
  <c r="H24" i="15"/>
  <c r="I24" i="15" s="1"/>
  <c r="K24" i="15" s="1"/>
  <c r="L24" i="15" s="1"/>
  <c r="G25" i="15"/>
  <c r="C25" i="15" s="1"/>
  <c r="D25" i="15" s="1"/>
  <c r="E25" i="15" s="1"/>
  <c r="F26" i="15"/>
  <c r="B26" i="15"/>
  <c r="D22" i="13"/>
  <c r="G22" i="13"/>
  <c r="B23" i="13"/>
  <c r="F24" i="13"/>
  <c r="E25" i="13"/>
  <c r="H21" i="11"/>
  <c r="C21" i="11"/>
  <c r="D21" i="11" s="1"/>
  <c r="E21" i="11" s="1"/>
  <c r="G22" i="11"/>
  <c r="F23" i="11"/>
  <c r="E21" i="10"/>
  <c r="F20" i="10"/>
  <c r="G20" i="10" s="1"/>
  <c r="H20" i="10" s="1"/>
  <c r="J20" i="10" s="1"/>
  <c r="B29" i="10"/>
  <c r="D21" i="10"/>
  <c r="C22" i="10"/>
  <c r="D19" i="6"/>
  <c r="H19" i="6" s="1"/>
  <c r="J19" i="6" s="1"/>
  <c r="K19" i="6" s="1"/>
  <c r="G20" i="6"/>
  <c r="K20" i="10" l="1"/>
  <c r="L20" i="11"/>
  <c r="I21" i="11"/>
  <c r="K21" i="11" s="1"/>
  <c r="I29" i="18"/>
  <c r="K29" i="18" s="1"/>
  <c r="L29" i="18" s="1"/>
  <c r="J20" i="11"/>
  <c r="I28" i="17"/>
  <c r="K28" i="17" s="1"/>
  <c r="L28" i="17" s="1"/>
  <c r="J28" i="18"/>
  <c r="J27" i="17"/>
  <c r="J23" i="15"/>
  <c r="H25" i="14"/>
  <c r="J25" i="14" s="1"/>
  <c r="K25" i="14" s="1"/>
  <c r="I23" i="14"/>
  <c r="I19" i="10"/>
  <c r="H22" i="13"/>
  <c r="J22" i="13" s="1"/>
  <c r="K22" i="13" s="1"/>
  <c r="I21" i="13"/>
  <c r="I18" i="6"/>
  <c r="C30" i="18"/>
  <c r="D30" i="18" s="1"/>
  <c r="E30" i="18" s="1"/>
  <c r="I30" i="18" s="1"/>
  <c r="K30" i="18" s="1"/>
  <c r="F32" i="18"/>
  <c r="G31" i="18"/>
  <c r="H31" i="18" s="1"/>
  <c r="B32" i="18"/>
  <c r="B32" i="17"/>
  <c r="F31" i="17"/>
  <c r="G30" i="17"/>
  <c r="C30" i="17" s="1"/>
  <c r="D29" i="17"/>
  <c r="E29" i="17" s="1"/>
  <c r="H29" i="17"/>
  <c r="D26" i="14"/>
  <c r="B27" i="14"/>
  <c r="F26" i="14"/>
  <c r="G26" i="14" s="1"/>
  <c r="E27" i="14"/>
  <c r="F27" i="15"/>
  <c r="G26" i="15"/>
  <c r="C26" i="15" s="1"/>
  <c r="D26" i="15" s="1"/>
  <c r="E26" i="15" s="1"/>
  <c r="H25" i="15"/>
  <c r="I25" i="15" s="1"/>
  <c r="K25" i="15" s="1"/>
  <c r="L25" i="15" s="1"/>
  <c r="B27" i="15"/>
  <c r="D23" i="13"/>
  <c r="G23" i="13"/>
  <c r="B24" i="13"/>
  <c r="F25" i="13"/>
  <c r="E26" i="13"/>
  <c r="H22" i="11"/>
  <c r="C22" i="11"/>
  <c r="D22" i="11" s="1"/>
  <c r="E22" i="11" s="1"/>
  <c r="F24" i="11"/>
  <c r="G23" i="11"/>
  <c r="C23" i="10"/>
  <c r="D22" i="10"/>
  <c r="B30" i="10"/>
  <c r="F21" i="10"/>
  <c r="G21" i="10" s="1"/>
  <c r="H21" i="10" s="1"/>
  <c r="J21" i="10" s="1"/>
  <c r="K21" i="10" s="1"/>
  <c r="E22" i="10"/>
  <c r="I19" i="6"/>
  <c r="D20" i="6"/>
  <c r="H20" i="6" s="1"/>
  <c r="J20" i="6" s="1"/>
  <c r="K20" i="6" s="1"/>
  <c r="G21" i="6"/>
  <c r="L30" i="18" l="1"/>
  <c r="L21" i="11"/>
  <c r="I22" i="11"/>
  <c r="K22" i="11" s="1"/>
  <c r="I29" i="17"/>
  <c r="K29" i="17" s="1"/>
  <c r="L29" i="17" s="1"/>
  <c r="J21" i="11"/>
  <c r="J29" i="18"/>
  <c r="J28" i="17"/>
  <c r="J24" i="15"/>
  <c r="H26" i="14"/>
  <c r="J26" i="14" s="1"/>
  <c r="K26" i="14" s="1"/>
  <c r="I24" i="14"/>
  <c r="I20" i="10"/>
  <c r="H23" i="13"/>
  <c r="J23" i="13" s="1"/>
  <c r="K23" i="13" s="1"/>
  <c r="I22" i="13"/>
  <c r="C31" i="18"/>
  <c r="D31" i="18" s="1"/>
  <c r="E31" i="18" s="1"/>
  <c r="I31" i="18" s="1"/>
  <c r="K31" i="18" s="1"/>
  <c r="L31" i="18" s="1"/>
  <c r="F33" i="18"/>
  <c r="G32" i="18"/>
  <c r="B33" i="18"/>
  <c r="F32" i="17"/>
  <c r="G31" i="17"/>
  <c r="C31" i="17" s="1"/>
  <c r="D30" i="17"/>
  <c r="E30" i="17" s="1"/>
  <c r="H30" i="17"/>
  <c r="B33" i="17"/>
  <c r="F27" i="14"/>
  <c r="G27" i="14" s="1"/>
  <c r="E28" i="14"/>
  <c r="D27" i="14"/>
  <c r="B28" i="14"/>
  <c r="F28" i="15"/>
  <c r="G27" i="15"/>
  <c r="C27" i="15" s="1"/>
  <c r="D27" i="15" s="1"/>
  <c r="E27" i="15" s="1"/>
  <c r="H26" i="15"/>
  <c r="I26" i="15" s="1"/>
  <c r="K26" i="15" s="1"/>
  <c r="L26" i="15" s="1"/>
  <c r="B28" i="15"/>
  <c r="F26" i="13"/>
  <c r="E27" i="13"/>
  <c r="D24" i="13"/>
  <c r="G24" i="13"/>
  <c r="B25" i="13"/>
  <c r="H23" i="11"/>
  <c r="C23" i="11"/>
  <c r="D23" i="11" s="1"/>
  <c r="E23" i="11" s="1"/>
  <c r="G24" i="11"/>
  <c r="F25" i="11"/>
  <c r="F22" i="10"/>
  <c r="G22" i="10" s="1"/>
  <c r="H22" i="10" s="1"/>
  <c r="J22" i="10" s="1"/>
  <c r="K22" i="10" s="1"/>
  <c r="E23" i="10"/>
  <c r="B31" i="10"/>
  <c r="C24" i="10"/>
  <c r="D23" i="10"/>
  <c r="I20" i="6"/>
  <c r="D21" i="6"/>
  <c r="H21" i="6" s="1"/>
  <c r="J21" i="6" s="1"/>
  <c r="K21" i="6" s="1"/>
  <c r="G22" i="6"/>
  <c r="L22" i="11" l="1"/>
  <c r="I23" i="11"/>
  <c r="K23" i="11" s="1"/>
  <c r="L23" i="11" s="1"/>
  <c r="J22" i="11"/>
  <c r="H24" i="13"/>
  <c r="J24" i="13" s="1"/>
  <c r="K24" i="13" s="1"/>
  <c r="H27" i="14"/>
  <c r="J27" i="14" s="1"/>
  <c r="K27" i="14" s="1"/>
  <c r="J30" i="18"/>
  <c r="J29" i="17"/>
  <c r="I30" i="17"/>
  <c r="K30" i="17" s="1"/>
  <c r="L30" i="17" s="1"/>
  <c r="J25" i="15"/>
  <c r="I25" i="14"/>
  <c r="I21" i="10"/>
  <c r="I23" i="13"/>
  <c r="C32" i="18"/>
  <c r="D32" i="18" s="1"/>
  <c r="E32" i="18" s="1"/>
  <c r="H32" i="18"/>
  <c r="F34" i="18"/>
  <c r="G33" i="18"/>
  <c r="H33" i="18" s="1"/>
  <c r="B34" i="18"/>
  <c r="B34" i="17"/>
  <c r="D31" i="17"/>
  <c r="E31" i="17" s="1"/>
  <c r="H31" i="17"/>
  <c r="G32" i="17"/>
  <c r="C32" i="17" s="1"/>
  <c r="F33" i="17"/>
  <c r="F28" i="14"/>
  <c r="G28" i="14" s="1"/>
  <c r="E29" i="14"/>
  <c r="D28" i="14"/>
  <c r="B29" i="14"/>
  <c r="H27" i="15"/>
  <c r="I27" i="15" s="1"/>
  <c r="K27" i="15" s="1"/>
  <c r="L27" i="15" s="1"/>
  <c r="G28" i="15"/>
  <c r="C28" i="15" s="1"/>
  <c r="D28" i="15" s="1"/>
  <c r="E28" i="15" s="1"/>
  <c r="F29" i="15"/>
  <c r="B29" i="15"/>
  <c r="D25" i="13"/>
  <c r="G25" i="13"/>
  <c r="B26" i="13"/>
  <c r="F27" i="13"/>
  <c r="E28" i="13"/>
  <c r="H24" i="11"/>
  <c r="C24" i="11"/>
  <c r="D24" i="11" s="1"/>
  <c r="E24" i="11" s="1"/>
  <c r="G25" i="11"/>
  <c r="F26" i="11"/>
  <c r="C25" i="10"/>
  <c r="D24" i="10"/>
  <c r="B32" i="10"/>
  <c r="F23" i="10"/>
  <c r="G23" i="10" s="1"/>
  <c r="H23" i="10" s="1"/>
  <c r="J23" i="10" s="1"/>
  <c r="K23" i="10" s="1"/>
  <c r="E24" i="10"/>
  <c r="I21" i="6"/>
  <c r="D22" i="6"/>
  <c r="H22" i="6" s="1"/>
  <c r="J22" i="6" s="1"/>
  <c r="K22" i="6" s="1"/>
  <c r="G23" i="6"/>
  <c r="J23" i="11" l="1"/>
  <c r="I24" i="11"/>
  <c r="K24" i="11" s="1"/>
  <c r="L24" i="11" s="1"/>
  <c r="H28" i="14"/>
  <c r="J28" i="14" s="1"/>
  <c r="K28" i="14" s="1"/>
  <c r="I32" i="18"/>
  <c r="K32" i="18" s="1"/>
  <c r="L32" i="18" s="1"/>
  <c r="J31" i="18"/>
  <c r="J30" i="17"/>
  <c r="I31" i="17"/>
  <c r="K31" i="17" s="1"/>
  <c r="L31" i="17" s="1"/>
  <c r="J26" i="15"/>
  <c r="I26" i="14"/>
  <c r="I22" i="10"/>
  <c r="H25" i="13"/>
  <c r="J25" i="13" s="1"/>
  <c r="K25" i="13" s="1"/>
  <c r="I24" i="13"/>
  <c r="C33" i="18"/>
  <c r="D33" i="18" s="1"/>
  <c r="E33" i="18" s="1"/>
  <c r="I33" i="18" s="1"/>
  <c r="K33" i="18" s="1"/>
  <c r="F35" i="18"/>
  <c r="G34" i="18"/>
  <c r="B35" i="18"/>
  <c r="D32" i="17"/>
  <c r="E32" i="17" s="1"/>
  <c r="H32" i="17"/>
  <c r="B35" i="17"/>
  <c r="F34" i="17"/>
  <c r="G33" i="17"/>
  <c r="C33" i="17" s="1"/>
  <c r="F29" i="14"/>
  <c r="G29" i="14" s="1"/>
  <c r="E30" i="14"/>
  <c r="D29" i="14"/>
  <c r="B30" i="14"/>
  <c r="H28" i="15"/>
  <c r="I28" i="15" s="1"/>
  <c r="K28" i="15" s="1"/>
  <c r="L28" i="15" s="1"/>
  <c r="F30" i="15"/>
  <c r="G29" i="15"/>
  <c r="C29" i="15" s="1"/>
  <c r="D29" i="15" s="1"/>
  <c r="E29" i="15" s="1"/>
  <c r="B30" i="15"/>
  <c r="F28" i="13"/>
  <c r="E29" i="13"/>
  <c r="D26" i="13"/>
  <c r="G26" i="13"/>
  <c r="B27" i="13"/>
  <c r="H25" i="11"/>
  <c r="C25" i="11"/>
  <c r="D25" i="11" s="1"/>
  <c r="E25" i="11" s="1"/>
  <c r="G26" i="11"/>
  <c r="F27" i="11"/>
  <c r="E25" i="10"/>
  <c r="F24" i="10"/>
  <c r="G24" i="10" s="1"/>
  <c r="H24" i="10" s="1"/>
  <c r="J24" i="10" s="1"/>
  <c r="K24" i="10" s="1"/>
  <c r="B33" i="10"/>
  <c r="C26" i="10"/>
  <c r="D25" i="10"/>
  <c r="I22" i="6"/>
  <c r="D23" i="6"/>
  <c r="H23" i="6" s="1"/>
  <c r="J23" i="6" s="1"/>
  <c r="K23" i="6" s="1"/>
  <c r="G24" i="6"/>
  <c r="L33" i="18" l="1"/>
  <c r="K26" i="13"/>
  <c r="I25" i="11"/>
  <c r="K25" i="11" s="1"/>
  <c r="L25" i="11" s="1"/>
  <c r="I32" i="17"/>
  <c r="K32" i="17" s="1"/>
  <c r="L32" i="17" s="1"/>
  <c r="J24" i="11"/>
  <c r="J32" i="18"/>
  <c r="J31" i="17"/>
  <c r="J27" i="15"/>
  <c r="I27" i="14"/>
  <c r="H29" i="14"/>
  <c r="J29" i="14" s="1"/>
  <c r="K29" i="14" s="1"/>
  <c r="I23" i="10"/>
  <c r="I25" i="13"/>
  <c r="H26" i="13"/>
  <c r="J26" i="13" s="1"/>
  <c r="C34" i="18"/>
  <c r="D34" i="18" s="1"/>
  <c r="E34" i="18" s="1"/>
  <c r="H34" i="18"/>
  <c r="F36" i="18"/>
  <c r="G35" i="18"/>
  <c r="B36" i="18"/>
  <c r="D33" i="17"/>
  <c r="E33" i="17" s="1"/>
  <c r="H33" i="17"/>
  <c r="B36" i="17"/>
  <c r="F35" i="17"/>
  <c r="G34" i="17"/>
  <c r="C34" i="17" s="1"/>
  <c r="F30" i="14"/>
  <c r="G30" i="14" s="1"/>
  <c r="E31" i="14"/>
  <c r="D30" i="14"/>
  <c r="B31" i="14"/>
  <c r="F31" i="15"/>
  <c r="G30" i="15"/>
  <c r="C30" i="15" s="1"/>
  <c r="D30" i="15" s="1"/>
  <c r="E30" i="15" s="1"/>
  <c r="H29" i="15"/>
  <c r="I29" i="15" s="1"/>
  <c r="K29" i="15" s="1"/>
  <c r="L29" i="15" s="1"/>
  <c r="B31" i="15"/>
  <c r="F29" i="13"/>
  <c r="E30" i="13"/>
  <c r="D27" i="13"/>
  <c r="G27" i="13"/>
  <c r="B28" i="13"/>
  <c r="H26" i="11"/>
  <c r="C26" i="11"/>
  <c r="D26" i="11" s="1"/>
  <c r="E26" i="11" s="1"/>
  <c r="G27" i="11"/>
  <c r="F28" i="11"/>
  <c r="C27" i="10"/>
  <c r="D26" i="10"/>
  <c r="B34" i="10"/>
  <c r="E26" i="10"/>
  <c r="F25" i="10"/>
  <c r="G25" i="10" s="1"/>
  <c r="H25" i="10" s="1"/>
  <c r="J25" i="10" s="1"/>
  <c r="K25" i="10" s="1"/>
  <c r="I23" i="6"/>
  <c r="D24" i="6"/>
  <c r="H24" i="6" s="1"/>
  <c r="J24" i="6" s="1"/>
  <c r="K24" i="6" s="1"/>
  <c r="G25" i="6"/>
  <c r="I26" i="11" l="1"/>
  <c r="K26" i="11" s="1"/>
  <c r="L26" i="11" s="1"/>
  <c r="I33" i="17"/>
  <c r="K33" i="17" s="1"/>
  <c r="L33" i="17" s="1"/>
  <c r="J25" i="11"/>
  <c r="H27" i="13"/>
  <c r="J27" i="13" s="1"/>
  <c r="K27" i="13" s="1"/>
  <c r="I34" i="18"/>
  <c r="K34" i="18" s="1"/>
  <c r="L34" i="18" s="1"/>
  <c r="J33" i="18"/>
  <c r="J32" i="17"/>
  <c r="J28" i="15"/>
  <c r="H30" i="14"/>
  <c r="J30" i="14" s="1"/>
  <c r="K30" i="14" s="1"/>
  <c r="I28" i="14"/>
  <c r="I24" i="10"/>
  <c r="I26" i="13"/>
  <c r="C35" i="18"/>
  <c r="D35" i="18" s="1"/>
  <c r="E35" i="18" s="1"/>
  <c r="B37" i="18"/>
  <c r="H35" i="18"/>
  <c r="F37" i="18"/>
  <c r="G36" i="18"/>
  <c r="B37" i="17"/>
  <c r="F36" i="17"/>
  <c r="G35" i="17"/>
  <c r="C35" i="17" s="1"/>
  <c r="D34" i="17"/>
  <c r="E34" i="17" s="1"/>
  <c r="H34" i="17"/>
  <c r="F31" i="14"/>
  <c r="G31" i="14" s="1"/>
  <c r="E32" i="14"/>
  <c r="D31" i="14"/>
  <c r="B32" i="14"/>
  <c r="F32" i="15"/>
  <c r="G31" i="15"/>
  <c r="C31" i="15" s="1"/>
  <c r="D31" i="15" s="1"/>
  <c r="E31" i="15" s="1"/>
  <c r="H30" i="15"/>
  <c r="I30" i="15" s="1"/>
  <c r="K30" i="15" s="1"/>
  <c r="L30" i="15" s="1"/>
  <c r="B32" i="15"/>
  <c r="F30" i="13"/>
  <c r="E31" i="13"/>
  <c r="D28" i="13"/>
  <c r="G28" i="13"/>
  <c r="B29" i="13"/>
  <c r="H27" i="11"/>
  <c r="C27" i="11"/>
  <c r="D27" i="11" s="1"/>
  <c r="E27" i="11" s="1"/>
  <c r="G28" i="11"/>
  <c r="F29" i="11"/>
  <c r="C28" i="10"/>
  <c r="D27" i="10"/>
  <c r="B35" i="10"/>
  <c r="F26" i="10"/>
  <c r="G26" i="10" s="1"/>
  <c r="H26" i="10" s="1"/>
  <c r="J26" i="10" s="1"/>
  <c r="K26" i="10" s="1"/>
  <c r="E27" i="10"/>
  <c r="I24" i="6"/>
  <c r="D25" i="6"/>
  <c r="H25" i="6" s="1"/>
  <c r="J25" i="6" s="1"/>
  <c r="K25" i="6" s="1"/>
  <c r="G26" i="6"/>
  <c r="J26" i="11" l="1"/>
  <c r="I27" i="11"/>
  <c r="K27" i="11" s="1"/>
  <c r="L27" i="11" s="1"/>
  <c r="I35" i="18"/>
  <c r="K35" i="18" s="1"/>
  <c r="L35" i="18" s="1"/>
  <c r="J34" i="18"/>
  <c r="I34" i="17"/>
  <c r="K34" i="17" s="1"/>
  <c r="L34" i="17" s="1"/>
  <c r="J33" i="17"/>
  <c r="J29" i="15"/>
  <c r="I29" i="14"/>
  <c r="H31" i="14"/>
  <c r="J31" i="14" s="1"/>
  <c r="K31" i="14" s="1"/>
  <c r="I25" i="10"/>
  <c r="I27" i="13"/>
  <c r="H28" i="13"/>
  <c r="J28" i="13" s="1"/>
  <c r="K28" i="13" s="1"/>
  <c r="C36" i="18"/>
  <c r="D36" i="18" s="1"/>
  <c r="E36" i="18" s="1"/>
  <c r="G37" i="18"/>
  <c r="H37" i="18" s="1"/>
  <c r="F38" i="18"/>
  <c r="H36" i="18"/>
  <c r="B38" i="18"/>
  <c r="B38" i="17"/>
  <c r="D35" i="17"/>
  <c r="E35" i="17" s="1"/>
  <c r="H35" i="17"/>
  <c r="G36" i="17"/>
  <c r="C36" i="17" s="1"/>
  <c r="F37" i="17"/>
  <c r="F32" i="14"/>
  <c r="G32" i="14" s="1"/>
  <c r="E33" i="14"/>
  <c r="D32" i="14"/>
  <c r="B33" i="14"/>
  <c r="H31" i="15"/>
  <c r="I31" i="15" s="1"/>
  <c r="K31" i="15" s="1"/>
  <c r="L31" i="15" s="1"/>
  <c r="F33" i="15"/>
  <c r="G32" i="15"/>
  <c r="C32" i="15" s="1"/>
  <c r="D32" i="15" s="1"/>
  <c r="E32" i="15" s="1"/>
  <c r="B33" i="15"/>
  <c r="F31" i="13"/>
  <c r="E32" i="13"/>
  <c r="D29" i="13"/>
  <c r="G29" i="13"/>
  <c r="B30" i="13"/>
  <c r="H28" i="11"/>
  <c r="C28" i="11"/>
  <c r="D28" i="11" s="1"/>
  <c r="E28" i="11" s="1"/>
  <c r="G29" i="11"/>
  <c r="F30" i="11"/>
  <c r="C29" i="10"/>
  <c r="D28" i="10"/>
  <c r="E28" i="10"/>
  <c r="F27" i="10"/>
  <c r="G27" i="10" s="1"/>
  <c r="H27" i="10" s="1"/>
  <c r="J27" i="10" s="1"/>
  <c r="K27" i="10" s="1"/>
  <c r="B36" i="10"/>
  <c r="I25" i="6"/>
  <c r="D26" i="6"/>
  <c r="H26" i="6" s="1"/>
  <c r="J26" i="6" s="1"/>
  <c r="K26" i="6" s="1"/>
  <c r="G27" i="6"/>
  <c r="I28" i="11" l="1"/>
  <c r="K28" i="11" s="1"/>
  <c r="L28" i="11" s="1"/>
  <c r="I36" i="18"/>
  <c r="K36" i="18" s="1"/>
  <c r="L36" i="18" s="1"/>
  <c r="I35" i="17"/>
  <c r="K35" i="17" s="1"/>
  <c r="L35" i="17" s="1"/>
  <c r="J27" i="11"/>
  <c r="J35" i="18"/>
  <c r="J34" i="17"/>
  <c r="J30" i="15"/>
  <c r="I30" i="14"/>
  <c r="H32" i="14"/>
  <c r="J32" i="14" s="1"/>
  <c r="K32" i="14" s="1"/>
  <c r="I26" i="10"/>
  <c r="I28" i="13"/>
  <c r="H29" i="13"/>
  <c r="J29" i="13" s="1"/>
  <c r="K29" i="13" s="1"/>
  <c r="C37" i="18"/>
  <c r="D37" i="18" s="1"/>
  <c r="E37" i="18" s="1"/>
  <c r="I37" i="18" s="1"/>
  <c r="K37" i="18" s="1"/>
  <c r="B39" i="18"/>
  <c r="F39" i="18"/>
  <c r="G38" i="18"/>
  <c r="D36" i="17"/>
  <c r="E36" i="17" s="1"/>
  <c r="H36" i="17"/>
  <c r="B39" i="17"/>
  <c r="F38" i="17"/>
  <c r="G37" i="17"/>
  <c r="C37" i="17" s="1"/>
  <c r="F33" i="14"/>
  <c r="G33" i="14" s="1"/>
  <c r="E34" i="14"/>
  <c r="D33" i="14"/>
  <c r="B34" i="14"/>
  <c r="H32" i="15"/>
  <c r="I32" i="15" s="1"/>
  <c r="K32" i="15" s="1"/>
  <c r="L32" i="15" s="1"/>
  <c r="F34" i="15"/>
  <c r="G33" i="15"/>
  <c r="C33" i="15" s="1"/>
  <c r="D33" i="15" s="1"/>
  <c r="E33" i="15" s="1"/>
  <c r="B34" i="15"/>
  <c r="F32" i="13"/>
  <c r="E33" i="13"/>
  <c r="D30" i="13"/>
  <c r="G30" i="13"/>
  <c r="B31" i="13"/>
  <c r="H29" i="11"/>
  <c r="C29" i="11"/>
  <c r="D29" i="11" s="1"/>
  <c r="E29" i="11" s="1"/>
  <c r="G30" i="11"/>
  <c r="F31" i="11"/>
  <c r="B37" i="10"/>
  <c r="C30" i="10"/>
  <c r="D29" i="10"/>
  <c r="E29" i="10"/>
  <c r="F28" i="10"/>
  <c r="G28" i="10" s="1"/>
  <c r="H28" i="10" s="1"/>
  <c r="J28" i="10" s="1"/>
  <c r="K28" i="10" s="1"/>
  <c r="I26" i="6"/>
  <c r="D27" i="6"/>
  <c r="H27" i="6" s="1"/>
  <c r="J27" i="6" s="1"/>
  <c r="K27" i="6" s="1"/>
  <c r="G28" i="6"/>
  <c r="L37" i="18" l="1"/>
  <c r="I29" i="11"/>
  <c r="K29" i="11" s="1"/>
  <c r="L29" i="11" s="1"/>
  <c r="I36" i="17"/>
  <c r="K36" i="17" s="1"/>
  <c r="L36" i="17" s="1"/>
  <c r="J28" i="11"/>
  <c r="J36" i="18"/>
  <c r="J35" i="17"/>
  <c r="J31" i="15"/>
  <c r="I31" i="14"/>
  <c r="H33" i="14"/>
  <c r="J33" i="14" s="1"/>
  <c r="K33" i="14" s="1"/>
  <c r="I27" i="10"/>
  <c r="I29" i="13"/>
  <c r="H30" i="13"/>
  <c r="J30" i="13" s="1"/>
  <c r="K30" i="13" s="1"/>
  <c r="C38" i="18"/>
  <c r="D38" i="18" s="1"/>
  <c r="E38" i="18" s="1"/>
  <c r="B40" i="18"/>
  <c r="F40" i="18"/>
  <c r="G39" i="18"/>
  <c r="H38" i="18"/>
  <c r="D37" i="17"/>
  <c r="E37" i="17" s="1"/>
  <c r="H37" i="17"/>
  <c r="F39" i="17"/>
  <c r="G38" i="17"/>
  <c r="C38" i="17" s="1"/>
  <c r="B40" i="17"/>
  <c r="D34" i="14"/>
  <c r="B35" i="14"/>
  <c r="F34" i="14"/>
  <c r="G34" i="14" s="1"/>
  <c r="E35" i="14"/>
  <c r="H33" i="15"/>
  <c r="I33" i="15" s="1"/>
  <c r="K33" i="15" s="1"/>
  <c r="L33" i="15" s="1"/>
  <c r="F35" i="15"/>
  <c r="G34" i="15"/>
  <c r="C34" i="15" s="1"/>
  <c r="D34" i="15" s="1"/>
  <c r="E34" i="15" s="1"/>
  <c r="B35" i="15"/>
  <c r="F33" i="13"/>
  <c r="E34" i="13"/>
  <c r="D31" i="13"/>
  <c r="G31" i="13"/>
  <c r="B32" i="13"/>
  <c r="H30" i="11"/>
  <c r="C30" i="11"/>
  <c r="D30" i="11" s="1"/>
  <c r="E30" i="11" s="1"/>
  <c r="G31" i="11"/>
  <c r="F32" i="11"/>
  <c r="E30" i="10"/>
  <c r="F29" i="10"/>
  <c r="G29" i="10" s="1"/>
  <c r="H29" i="10" s="1"/>
  <c r="J29" i="10" s="1"/>
  <c r="K29" i="10" s="1"/>
  <c r="B38" i="10"/>
  <c r="C31" i="10"/>
  <c r="D30" i="10"/>
  <c r="I27" i="6"/>
  <c r="D28" i="6"/>
  <c r="H28" i="6" s="1"/>
  <c r="J28" i="6" s="1"/>
  <c r="K28" i="6" s="1"/>
  <c r="G29" i="6"/>
  <c r="I37" i="17" l="1"/>
  <c r="K37" i="17" s="1"/>
  <c r="L37" i="17" s="1"/>
  <c r="I30" i="11"/>
  <c r="K30" i="11" s="1"/>
  <c r="L30" i="11" s="1"/>
  <c r="J29" i="11"/>
  <c r="I38" i="18"/>
  <c r="K38" i="18" s="1"/>
  <c r="L38" i="18" s="1"/>
  <c r="J37" i="18"/>
  <c r="J36" i="17"/>
  <c r="J32" i="15"/>
  <c r="I32" i="14"/>
  <c r="H34" i="14"/>
  <c r="J34" i="14" s="1"/>
  <c r="K34" i="14" s="1"/>
  <c r="I28" i="10"/>
  <c r="I30" i="13"/>
  <c r="H31" i="13"/>
  <c r="J31" i="13" s="1"/>
  <c r="K31" i="13" s="1"/>
  <c r="C39" i="18"/>
  <c r="D39" i="18" s="1"/>
  <c r="E39" i="18" s="1"/>
  <c r="B41" i="18"/>
  <c r="H39" i="18"/>
  <c r="F41" i="18"/>
  <c r="G41" i="18" s="1"/>
  <c r="G40" i="18"/>
  <c r="B41" i="17"/>
  <c r="F40" i="17"/>
  <c r="G39" i="17"/>
  <c r="C39" i="17" s="1"/>
  <c r="D38" i="17"/>
  <c r="E38" i="17" s="1"/>
  <c r="H38" i="17"/>
  <c r="F35" i="14"/>
  <c r="G35" i="14" s="1"/>
  <c r="E36" i="14"/>
  <c r="D35" i="14"/>
  <c r="B36" i="14"/>
  <c r="F36" i="15"/>
  <c r="G35" i="15"/>
  <c r="C35" i="15" s="1"/>
  <c r="D35" i="15" s="1"/>
  <c r="E35" i="15" s="1"/>
  <c r="H34" i="15"/>
  <c r="I34" i="15" s="1"/>
  <c r="K34" i="15" s="1"/>
  <c r="L34" i="15" s="1"/>
  <c r="B36" i="15"/>
  <c r="F34" i="13"/>
  <c r="E35" i="13"/>
  <c r="D32" i="13"/>
  <c r="G32" i="13"/>
  <c r="B33" i="13"/>
  <c r="H31" i="11"/>
  <c r="C31" i="11"/>
  <c r="D31" i="11" s="1"/>
  <c r="E31" i="11" s="1"/>
  <c r="G32" i="11"/>
  <c r="F33" i="11"/>
  <c r="E31" i="10"/>
  <c r="F30" i="10"/>
  <c r="G30" i="10" s="1"/>
  <c r="H30" i="10" s="1"/>
  <c r="J30" i="10" s="1"/>
  <c r="K30" i="10" s="1"/>
  <c r="B39" i="10"/>
  <c r="C32" i="10"/>
  <c r="D31" i="10"/>
  <c r="I28" i="6"/>
  <c r="D29" i="6"/>
  <c r="H29" i="6" s="1"/>
  <c r="J29" i="6" s="1"/>
  <c r="K29" i="6" s="1"/>
  <c r="G30" i="6"/>
  <c r="I31" i="11" l="1"/>
  <c r="K31" i="11" s="1"/>
  <c r="L31" i="11" s="1"/>
  <c r="I39" i="18"/>
  <c r="K39" i="18" s="1"/>
  <c r="L39" i="18" s="1"/>
  <c r="I38" i="17"/>
  <c r="K38" i="17" s="1"/>
  <c r="L38" i="17" s="1"/>
  <c r="J30" i="11"/>
  <c r="J38" i="18"/>
  <c r="J37" i="17"/>
  <c r="J33" i="15"/>
  <c r="H35" i="14"/>
  <c r="J35" i="14" s="1"/>
  <c r="K35" i="14" s="1"/>
  <c r="I33" i="14"/>
  <c r="I29" i="10"/>
  <c r="I31" i="13"/>
  <c r="H32" i="13"/>
  <c r="J32" i="13" s="1"/>
  <c r="K32" i="13" s="1"/>
  <c r="C40" i="18"/>
  <c r="D40" i="18" s="1"/>
  <c r="E40" i="18" s="1"/>
  <c r="C41" i="18"/>
  <c r="D41" i="18" s="1"/>
  <c r="E41" i="18" s="1"/>
  <c r="H41" i="18"/>
  <c r="H40" i="18"/>
  <c r="F41" i="17"/>
  <c r="G41" i="17" s="1"/>
  <c r="G40" i="17"/>
  <c r="C40" i="17" s="1"/>
  <c r="D39" i="17"/>
  <c r="E39" i="17" s="1"/>
  <c r="H39" i="17"/>
  <c r="F36" i="14"/>
  <c r="G36" i="14" s="1"/>
  <c r="E37" i="14"/>
  <c r="D36" i="14"/>
  <c r="B37" i="14"/>
  <c r="H35" i="15"/>
  <c r="I35" i="15" s="1"/>
  <c r="K35" i="15" s="1"/>
  <c r="L35" i="15" s="1"/>
  <c r="G36" i="15"/>
  <c r="C36" i="15" s="1"/>
  <c r="D36" i="15" s="1"/>
  <c r="E36" i="15" s="1"/>
  <c r="F37" i="15"/>
  <c r="B37" i="15"/>
  <c r="F35" i="13"/>
  <c r="E36" i="13"/>
  <c r="D33" i="13"/>
  <c r="G33" i="13"/>
  <c r="B34" i="13"/>
  <c r="H32" i="11"/>
  <c r="C32" i="11"/>
  <c r="D32" i="11" s="1"/>
  <c r="E32" i="11" s="1"/>
  <c r="G33" i="11"/>
  <c r="F34" i="11"/>
  <c r="C33" i="10"/>
  <c r="D32" i="10"/>
  <c r="E32" i="10"/>
  <c r="F31" i="10"/>
  <c r="G31" i="10" s="1"/>
  <c r="H31" i="10" s="1"/>
  <c r="J31" i="10" s="1"/>
  <c r="K31" i="10" s="1"/>
  <c r="I29" i="6"/>
  <c r="D30" i="6"/>
  <c r="H30" i="6" s="1"/>
  <c r="J30" i="6" s="1"/>
  <c r="K30" i="6" s="1"/>
  <c r="G31" i="6"/>
  <c r="I41" i="18" l="1"/>
  <c r="K41" i="18" s="1"/>
  <c r="I40" i="18"/>
  <c r="K40" i="18" s="1"/>
  <c r="L40" i="18" s="1"/>
  <c r="J31" i="11"/>
  <c r="I32" i="11"/>
  <c r="K32" i="11" s="1"/>
  <c r="L32" i="11" s="1"/>
  <c r="H36" i="14"/>
  <c r="J36" i="14" s="1"/>
  <c r="K36" i="14" s="1"/>
  <c r="J39" i="18"/>
  <c r="I39" i="17"/>
  <c r="K39" i="17" s="1"/>
  <c r="L39" i="17" s="1"/>
  <c r="J38" i="17"/>
  <c r="J34" i="15"/>
  <c r="I34" i="14"/>
  <c r="I30" i="10"/>
  <c r="H33" i="13"/>
  <c r="J33" i="13" s="1"/>
  <c r="K33" i="13" s="1"/>
  <c r="I32" i="13"/>
  <c r="C41" i="17"/>
  <c r="D41" i="17" s="1"/>
  <c r="E41" i="17" s="1"/>
  <c r="H41" i="17"/>
  <c r="D40" i="17"/>
  <c r="E40" i="17" s="1"/>
  <c r="H40" i="17"/>
  <c r="F37" i="14"/>
  <c r="G37" i="14" s="1"/>
  <c r="E38" i="14"/>
  <c r="D37" i="14"/>
  <c r="B38" i="14"/>
  <c r="H36" i="15"/>
  <c r="I36" i="15" s="1"/>
  <c r="K36" i="15" s="1"/>
  <c r="L36" i="15" s="1"/>
  <c r="F38" i="15"/>
  <c r="G37" i="15"/>
  <c r="C37" i="15" s="1"/>
  <c r="D37" i="15" s="1"/>
  <c r="E37" i="15" s="1"/>
  <c r="B38" i="15"/>
  <c r="F36" i="13"/>
  <c r="E37" i="13"/>
  <c r="D34" i="13"/>
  <c r="G34" i="13"/>
  <c r="B35" i="13"/>
  <c r="H33" i="11"/>
  <c r="C33" i="11"/>
  <c r="D33" i="11" s="1"/>
  <c r="E33" i="11" s="1"/>
  <c r="G34" i="11"/>
  <c r="F35" i="11"/>
  <c r="E33" i="10"/>
  <c r="F32" i="10"/>
  <c r="G32" i="10" s="1"/>
  <c r="H32" i="10" s="1"/>
  <c r="J32" i="10" s="1"/>
  <c r="K32" i="10" s="1"/>
  <c r="C34" i="10"/>
  <c r="D33" i="10"/>
  <c r="I30" i="6"/>
  <c r="D31" i="6"/>
  <c r="H31" i="6" s="1"/>
  <c r="J31" i="6" s="1"/>
  <c r="K31" i="6" s="1"/>
  <c r="G32" i="6"/>
  <c r="L41" i="18" l="1"/>
  <c r="O12" i="16" s="1"/>
  <c r="I33" i="11"/>
  <c r="K33" i="11" s="1"/>
  <c r="L33" i="11" s="1"/>
  <c r="I41" i="17"/>
  <c r="K41" i="17" s="1"/>
  <c r="J32" i="11"/>
  <c r="H37" i="14"/>
  <c r="J37" i="14" s="1"/>
  <c r="K37" i="14" s="1"/>
  <c r="I40" i="17"/>
  <c r="K40" i="17" s="1"/>
  <c r="L40" i="17" s="1"/>
  <c r="J40" i="18"/>
  <c r="J39" i="17"/>
  <c r="J35" i="15"/>
  <c r="I35" i="14"/>
  <c r="I31" i="10"/>
  <c r="I33" i="13"/>
  <c r="H34" i="13"/>
  <c r="J34" i="13" s="1"/>
  <c r="K34" i="13" s="1"/>
  <c r="D38" i="14"/>
  <c r="B39" i="14"/>
  <c r="F38" i="14"/>
  <c r="G38" i="14" s="1"/>
  <c r="E39" i="14"/>
  <c r="F39" i="14" s="1"/>
  <c r="H37" i="15"/>
  <c r="I37" i="15" s="1"/>
  <c r="K37" i="15" s="1"/>
  <c r="L37" i="15" s="1"/>
  <c r="F39" i="15"/>
  <c r="G38" i="15"/>
  <c r="C38" i="15" s="1"/>
  <c r="D38" i="15" s="1"/>
  <c r="E38" i="15" s="1"/>
  <c r="B39" i="15"/>
  <c r="F37" i="13"/>
  <c r="E38" i="13"/>
  <c r="D35" i="13"/>
  <c r="G35" i="13"/>
  <c r="B36" i="13"/>
  <c r="H34" i="11"/>
  <c r="C34" i="11"/>
  <c r="D34" i="11" s="1"/>
  <c r="E34" i="11" s="1"/>
  <c r="G35" i="11"/>
  <c r="F36" i="11"/>
  <c r="E34" i="10"/>
  <c r="F33" i="10"/>
  <c r="G33" i="10" s="1"/>
  <c r="H33" i="10" s="1"/>
  <c r="J33" i="10" s="1"/>
  <c r="K33" i="10" s="1"/>
  <c r="C35" i="10"/>
  <c r="D34" i="10"/>
  <c r="I31" i="6"/>
  <c r="D32" i="6"/>
  <c r="H32" i="6" s="1"/>
  <c r="J32" i="6" s="1"/>
  <c r="K32" i="6" s="1"/>
  <c r="G33" i="6"/>
  <c r="L41" i="17" l="1"/>
  <c r="O11" i="16" s="1"/>
  <c r="J33" i="11"/>
  <c r="I34" i="11"/>
  <c r="K34" i="11" s="1"/>
  <c r="L34" i="11" s="1"/>
  <c r="H35" i="13"/>
  <c r="J35" i="13" s="1"/>
  <c r="K35" i="13" s="1"/>
  <c r="J41" i="18"/>
  <c r="J40" i="17"/>
  <c r="J36" i="15"/>
  <c r="I36" i="14"/>
  <c r="H38" i="14"/>
  <c r="J38" i="14" s="1"/>
  <c r="K38" i="14" s="1"/>
  <c r="I32" i="10"/>
  <c r="I34" i="13"/>
  <c r="D39" i="14"/>
  <c r="G39" i="14"/>
  <c r="F40" i="15"/>
  <c r="G39" i="15"/>
  <c r="C39" i="15" s="1"/>
  <c r="D39" i="15" s="1"/>
  <c r="E39" i="15" s="1"/>
  <c r="H38" i="15"/>
  <c r="I38" i="15" s="1"/>
  <c r="K38" i="15" s="1"/>
  <c r="L38" i="15" s="1"/>
  <c r="B40" i="15"/>
  <c r="F38" i="13"/>
  <c r="E39" i="13"/>
  <c r="F39" i="13" s="1"/>
  <c r="D36" i="13"/>
  <c r="G36" i="13"/>
  <c r="B37" i="13"/>
  <c r="H35" i="11"/>
  <c r="C35" i="11"/>
  <c r="D35" i="11" s="1"/>
  <c r="E35" i="11" s="1"/>
  <c r="F37" i="11"/>
  <c r="G36" i="11"/>
  <c r="E35" i="10"/>
  <c r="F34" i="10"/>
  <c r="G34" i="10" s="1"/>
  <c r="H34" i="10" s="1"/>
  <c r="J34" i="10" s="1"/>
  <c r="K34" i="10" s="1"/>
  <c r="C36" i="10"/>
  <c r="D35" i="10"/>
  <c r="I32" i="6"/>
  <c r="D33" i="6"/>
  <c r="H33" i="6" s="1"/>
  <c r="J33" i="6" s="1"/>
  <c r="K33" i="6" s="1"/>
  <c r="G34" i="6"/>
  <c r="I35" i="11" l="1"/>
  <c r="K35" i="11" s="1"/>
  <c r="L35" i="11" s="1"/>
  <c r="J34" i="11"/>
  <c r="J41" i="17"/>
  <c r="J37" i="15"/>
  <c r="H39" i="14"/>
  <c r="J39" i="14" s="1"/>
  <c r="K39" i="14" s="1"/>
  <c r="O8" i="16" s="1"/>
  <c r="I37" i="14"/>
  <c r="I33" i="10"/>
  <c r="H36" i="13"/>
  <c r="J36" i="13" s="1"/>
  <c r="K36" i="13" s="1"/>
  <c r="I35" i="13"/>
  <c r="F41" i="15"/>
  <c r="G41" i="15" s="1"/>
  <c r="C41" i="15" s="1"/>
  <c r="D41" i="15" s="1"/>
  <c r="G40" i="15"/>
  <c r="C40" i="15" s="1"/>
  <c r="D40" i="15" s="1"/>
  <c r="E40" i="15" s="1"/>
  <c r="H39" i="15"/>
  <c r="I39" i="15" s="1"/>
  <c r="K39" i="15" s="1"/>
  <c r="L39" i="15" s="1"/>
  <c r="B41" i="15"/>
  <c r="D37" i="13"/>
  <c r="G37" i="13"/>
  <c r="B38" i="13"/>
  <c r="H36" i="11"/>
  <c r="C36" i="11"/>
  <c r="D36" i="11" s="1"/>
  <c r="E36" i="11" s="1"/>
  <c r="F38" i="11"/>
  <c r="G37" i="11"/>
  <c r="E36" i="10"/>
  <c r="F35" i="10"/>
  <c r="G35" i="10" s="1"/>
  <c r="H35" i="10" s="1"/>
  <c r="J35" i="10" s="1"/>
  <c r="K35" i="10" s="1"/>
  <c r="C37" i="10"/>
  <c r="D36" i="10"/>
  <c r="I33" i="6"/>
  <c r="D34" i="6"/>
  <c r="H34" i="6" s="1"/>
  <c r="J34" i="6" s="1"/>
  <c r="K34" i="6" s="1"/>
  <c r="G35" i="6"/>
  <c r="J35" i="11" l="1"/>
  <c r="I36" i="11"/>
  <c r="K36" i="11" s="1"/>
  <c r="L36" i="11" s="1"/>
  <c r="H37" i="13"/>
  <c r="J37" i="13" s="1"/>
  <c r="K37" i="13" s="1"/>
  <c r="J38" i="15"/>
  <c r="I38" i="14"/>
  <c r="I34" i="10"/>
  <c r="I36" i="13"/>
  <c r="H40" i="15"/>
  <c r="I40" i="15" s="1"/>
  <c r="K40" i="15" s="1"/>
  <c r="L40" i="15" s="1"/>
  <c r="E41" i="15"/>
  <c r="H41" i="15"/>
  <c r="D38" i="13"/>
  <c r="G38" i="13"/>
  <c r="B39" i="13"/>
  <c r="H37" i="11"/>
  <c r="C37" i="11"/>
  <c r="D37" i="11" s="1"/>
  <c r="E37" i="11" s="1"/>
  <c r="F39" i="11"/>
  <c r="G38" i="11"/>
  <c r="E37" i="10"/>
  <c r="F36" i="10"/>
  <c r="G36" i="10" s="1"/>
  <c r="H36" i="10" s="1"/>
  <c r="J36" i="10" s="1"/>
  <c r="K36" i="10" s="1"/>
  <c r="C38" i="10"/>
  <c r="D37" i="10"/>
  <c r="I34" i="6"/>
  <c r="D35" i="6"/>
  <c r="H35" i="6" s="1"/>
  <c r="J35" i="6" s="1"/>
  <c r="K35" i="6" s="1"/>
  <c r="G36" i="6"/>
  <c r="I37" i="11" l="1"/>
  <c r="K37" i="11" s="1"/>
  <c r="L37" i="11" s="1"/>
  <c r="J36" i="11"/>
  <c r="I41" i="15"/>
  <c r="K41" i="15" s="1"/>
  <c r="L41" i="15" s="1"/>
  <c r="O10" i="16" s="1"/>
  <c r="J39" i="15"/>
  <c r="I39" i="14"/>
  <c r="I35" i="10"/>
  <c r="I37" i="13"/>
  <c r="H38" i="13"/>
  <c r="J38" i="13" s="1"/>
  <c r="K38" i="13" s="1"/>
  <c r="D39" i="13"/>
  <c r="G39" i="13"/>
  <c r="H38" i="11"/>
  <c r="C38" i="11"/>
  <c r="D38" i="11" s="1"/>
  <c r="E38" i="11" s="1"/>
  <c r="F40" i="11"/>
  <c r="G39" i="11"/>
  <c r="E38" i="10"/>
  <c r="F37" i="10"/>
  <c r="G37" i="10" s="1"/>
  <c r="H37" i="10" s="1"/>
  <c r="J37" i="10" s="1"/>
  <c r="K37" i="10" s="1"/>
  <c r="C39" i="10"/>
  <c r="D39" i="10" s="1"/>
  <c r="D38" i="10"/>
  <c r="I35" i="6"/>
  <c r="D36" i="6"/>
  <c r="H36" i="6" s="1"/>
  <c r="J36" i="6" s="1"/>
  <c r="K36" i="6" s="1"/>
  <c r="G37" i="6"/>
  <c r="J37" i="11" l="1"/>
  <c r="I38" i="11"/>
  <c r="K38" i="11" s="1"/>
  <c r="L38" i="11" s="1"/>
  <c r="J40" i="15"/>
  <c r="I36" i="10"/>
  <c r="H39" i="13"/>
  <c r="J39" i="13" s="1"/>
  <c r="K39" i="13" s="1"/>
  <c r="O6" i="16" s="1"/>
  <c r="I38" i="13"/>
  <c r="H39" i="11"/>
  <c r="C39" i="11"/>
  <c r="D39" i="11" s="1"/>
  <c r="E39" i="11" s="1"/>
  <c r="F41" i="11"/>
  <c r="G40" i="11"/>
  <c r="E39" i="10"/>
  <c r="F39" i="10" s="1"/>
  <c r="G39" i="10" s="1"/>
  <c r="H39" i="10" s="1"/>
  <c r="J39" i="10" s="1"/>
  <c r="F38" i="10"/>
  <c r="G38" i="10" s="1"/>
  <c r="H38" i="10" s="1"/>
  <c r="J38" i="10" s="1"/>
  <c r="K38" i="10" s="1"/>
  <c r="I36" i="6"/>
  <c r="D37" i="6"/>
  <c r="H37" i="6" s="1"/>
  <c r="J37" i="6" s="1"/>
  <c r="K37" i="6" s="1"/>
  <c r="G38" i="6"/>
  <c r="K39" i="10" l="1"/>
  <c r="O7" i="16" s="1"/>
  <c r="I39" i="11"/>
  <c r="K39" i="11" s="1"/>
  <c r="L39" i="11" s="1"/>
  <c r="J38" i="11"/>
  <c r="J41" i="15"/>
  <c r="I37" i="10"/>
  <c r="I39" i="13"/>
  <c r="H40" i="11"/>
  <c r="C40" i="11"/>
  <c r="D40" i="11" s="1"/>
  <c r="E40" i="11" s="1"/>
  <c r="G41" i="11"/>
  <c r="I37" i="6"/>
  <c r="D38" i="6"/>
  <c r="H38" i="6" s="1"/>
  <c r="J38" i="6" s="1"/>
  <c r="K38" i="6" s="1"/>
  <c r="I40" i="11" l="1"/>
  <c r="K40" i="11" s="1"/>
  <c r="L40" i="11" s="1"/>
  <c r="J39" i="11"/>
  <c r="I38" i="10"/>
  <c r="H41" i="11"/>
  <c r="C41" i="11"/>
  <c r="D41" i="11" s="1"/>
  <c r="E41" i="11" s="1"/>
  <c r="I38" i="6"/>
  <c r="D39" i="6"/>
  <c r="G39" i="6"/>
  <c r="I41" i="11" l="1"/>
  <c r="K41" i="11" s="1"/>
  <c r="L41" i="11" s="1"/>
  <c r="O9" i="16" s="1"/>
  <c r="J40" i="11"/>
  <c r="I39" i="10"/>
  <c r="H39" i="6"/>
  <c r="I39" i="6" s="1"/>
  <c r="J41" i="11" l="1"/>
  <c r="J39" i="6"/>
  <c r="K39" i="6" l="1"/>
  <c r="O5" i="16" s="1"/>
</calcChain>
</file>

<file path=xl/sharedStrings.xml><?xml version="1.0" encoding="utf-8"?>
<sst xmlns="http://schemas.openxmlformats.org/spreadsheetml/2006/main" count="368" uniqueCount="108">
  <si>
    <t>Year</t>
  </si>
  <si>
    <t>Panel degradation factor</t>
  </si>
  <si>
    <t>Expected annual electricity price increase</t>
  </si>
  <si>
    <t>Bill Credit Rate</t>
  </si>
  <si>
    <t>Starting Bill Credit rate ($/kWh)</t>
  </si>
  <si>
    <t>Starting rate paid to developer ($/kWh)</t>
  </si>
  <si>
    <t>Subscription payment escalator</t>
  </si>
  <si>
    <t>Notes</t>
  </si>
  <si>
    <t>Bill Credit Rate w/ RECs</t>
  </si>
  <si>
    <t>REC Payment ($/kWh)</t>
  </si>
  <si>
    <t>Subscription Rate ($/kWh)</t>
  </si>
  <si>
    <t>Paid to Developer Annually</t>
  </si>
  <si>
    <t>Expected Annual Production (kWh)</t>
  </si>
  <si>
    <t>Received in Bill Credits Annually</t>
  </si>
  <si>
    <t>REC Options</t>
  </si>
  <si>
    <t>This affects the bill credit rate</t>
  </si>
  <si>
    <t>Subscription Terms</t>
  </si>
  <si>
    <t>Bill Credit Discount for Sub. Rate</t>
  </si>
  <si>
    <t>Sub. Rate Floor</t>
  </si>
  <si>
    <t>Subscription Rate NO FLOOR ($/kWh)</t>
  </si>
  <si>
    <t>Subscription Rate WITH FLOOR</t>
  </si>
  <si>
    <t>Name:</t>
  </si>
  <si>
    <t>Annual increase of what you pay to developer</t>
  </si>
  <si>
    <t>Fixed Rate 1</t>
  </si>
  <si>
    <t>Fixed Rate 2</t>
  </si>
  <si>
    <t>Rate w/ Escalator 1</t>
  </si>
  <si>
    <t>Rate w/ Escalator 2</t>
  </si>
  <si>
    <t>NA</t>
  </si>
  <si>
    <t xml:space="preserve">2015 Applicable Retail Rates </t>
  </si>
  <si>
    <t xml:space="preserve">+ Renewable Energy Credit (REC) Payments </t>
  </si>
  <si>
    <t>($/kWh)</t>
  </si>
  <si>
    <t>REC Payment</t>
  </si>
  <si>
    <t>Residential</t>
  </si>
  <si>
    <t>Service</t>
  </si>
  <si>
    <t>Small General</t>
  </si>
  <si>
    <t>General Service/ Demand</t>
  </si>
  <si>
    <t>Metered</t>
  </si>
  <si>
    <t>None (Applicable Retail Rate)</t>
  </si>
  <si>
    <t>0.02 (&gt; 250 kW gardens)</t>
  </si>
  <si>
    <t>0.03 (≤ 250 kW gardens)</t>
  </si>
  <si>
    <t>No REC</t>
  </si>
  <si>
    <t>&gt;250 kW gardens</t>
  </si>
  <si>
    <t>≤ 250 kW gardens</t>
  </si>
  <si>
    <t>1) Subscriber Information</t>
  </si>
  <si>
    <t>2) Proposals for Comparison</t>
  </si>
  <si>
    <t>Instructions</t>
  </si>
  <si>
    <t>(industry standard)</t>
  </si>
  <si>
    <t>Footnotes</t>
  </si>
  <si>
    <t>Option(s)</t>
  </si>
  <si>
    <t>Trevor Drake</t>
  </si>
  <si>
    <t>Great Plains Institute</t>
  </si>
  <si>
    <t>Questions or comments? Please contact…</t>
  </si>
  <si>
    <t>612-767-7291</t>
  </si>
  <si>
    <t>tdrake@gpisd.net</t>
  </si>
  <si>
    <r>
      <rPr>
        <b/>
        <sz val="11"/>
        <color theme="1"/>
        <rFont val="Calibri"/>
        <family val="2"/>
        <scheme val="minor"/>
      </rPr>
      <t>Hello and welcome to this Community Solar Garden savings calculator!</t>
    </r>
    <r>
      <rPr>
        <sz val="11"/>
        <color theme="1"/>
        <rFont val="Calibri"/>
        <family val="2"/>
        <scheme val="minor"/>
      </rPr>
      <t xml:space="preserve"> This is intended as a tool for local governments and community entities to compare solar garden subscription proposals within Xcel Energy territory. A separate solar garden calculator for evaluating subscription options outside of Xcel Energy territory is available at http://mncerts.org/solargardens</t>
    </r>
  </si>
  <si>
    <r>
      <rPr>
        <b/>
        <sz val="11"/>
        <color theme="1"/>
        <rFont val="Calibri"/>
        <family val="2"/>
        <scheme val="minor"/>
      </rPr>
      <t>To use this tool:</t>
    </r>
    <r>
      <rPr>
        <sz val="11"/>
        <color theme="1"/>
        <rFont val="Calibri"/>
        <family val="2"/>
        <scheme val="minor"/>
      </rPr>
      <t xml:space="preserve"> [1] You'll need to know how much electricity in kWh/yr your entity is looking to subscribe to a solar garden. [2] You'll also need to have at least one proposal from a solar garden developer. We recommend getting multiple proposals to provide an opportunity for comparison.</t>
    </r>
  </si>
  <si>
    <t>Starting rate paid to developer ($/kWh produced)</t>
  </si>
  <si>
    <t>Starting Bill Credit Rate ($/kWh produced)**</t>
  </si>
  <si>
    <t>REC Payment ($/kWh)***</t>
  </si>
  <si>
    <t>* Assumes a PV Production Factor of 1,200 kWh produced annually per 1kW of garden capacity (numbers supported by MN Department of Commerce)</t>
  </si>
  <si>
    <t>See footnotes below</t>
  </si>
  <si>
    <t>Metro CERT Co-Director</t>
  </si>
  <si>
    <t>% Discount 1</t>
  </si>
  <si>
    <t>% Discount 2</t>
  </si>
  <si>
    <t>$ Discount 1</t>
  </si>
  <si>
    <t>$ Discount 2</t>
  </si>
  <si>
    <t>Bill Credit Discount for Sub. Rate ($)</t>
  </si>
  <si>
    <t>Bill Credit Discount for Sub. Rate (%)</t>
  </si>
  <si>
    <r>
      <t>3) Click on the "</t>
    </r>
    <r>
      <rPr>
        <b/>
        <sz val="18"/>
        <color rgb="FFE4B53A"/>
        <rFont val="Calibri"/>
        <family val="2"/>
        <scheme val="minor"/>
      </rPr>
      <t>Summary</t>
    </r>
    <r>
      <rPr>
        <b/>
        <sz val="18"/>
        <color theme="0"/>
        <rFont val="Calibri"/>
        <family val="2"/>
        <scheme val="minor"/>
      </rPr>
      <t>" tab below to see your comparison!</t>
    </r>
  </si>
  <si>
    <t>Residential customer class</t>
  </si>
  <si>
    <t>Small General Service customer class</t>
  </si>
  <si>
    <t>Demand Metered customer class</t>
  </si>
  <si>
    <r>
      <rPr>
        <sz val="11"/>
        <rFont val="Calibri"/>
        <family val="2"/>
        <scheme val="minor"/>
      </rPr>
      <t>*** REC Payment Rate Options are determined by garden size (</t>
    </r>
    <r>
      <rPr>
        <u/>
        <sz val="11"/>
        <color rgb="FF005397"/>
        <rFont val="Calibri"/>
        <family val="2"/>
        <scheme val="minor"/>
      </rPr>
      <t>Click here for more info on RECs</t>
    </r>
    <r>
      <rPr>
        <sz val="11"/>
        <rFont val="Calibri"/>
        <family val="2"/>
        <scheme val="minor"/>
      </rPr>
      <t>)</t>
    </r>
  </si>
  <si>
    <t>&lt;&lt; Tip:</t>
  </si>
  <si>
    <t>Discount Rate</t>
  </si>
  <si>
    <t>Ask your Finance Director what rate to use here (Met Council uses 4%)</t>
  </si>
  <si>
    <t>NPV of Savings 25 Years</t>
  </si>
  <si>
    <r>
      <t>** Starting Bill Credit rate ($/kWh) is determined by the billing rate listed on the bill for each premise
(C</t>
    </r>
    <r>
      <rPr>
        <u/>
        <sz val="11"/>
        <color rgb="FF005397"/>
        <rFont val="Calibri"/>
        <family val="2"/>
        <scheme val="minor"/>
      </rPr>
      <t>lick here for a full list of eligible billing rates</t>
    </r>
    <r>
      <rPr>
        <sz val="11"/>
        <rFont val="Calibri"/>
        <family val="2"/>
        <scheme val="minor"/>
      </rPr>
      <t>)</t>
    </r>
  </si>
  <si>
    <t>Industry Standard is .5%</t>
  </si>
  <si>
    <t>Subscription Size (kW)*</t>
  </si>
  <si>
    <t>Production Factor (kWh/kW Annually)</t>
  </si>
  <si>
    <t>Row 8 x Row 9</t>
  </si>
  <si>
    <t>Expected Annual Production from Subscription (kWh)</t>
  </si>
  <si>
    <t>Row 3 x Row 4</t>
  </si>
  <si>
    <t>Find in subscription agreement</t>
  </si>
  <si>
    <t>Find in subscription agreement (if there is an escalator)</t>
  </si>
  <si>
    <t>Expected Annual Production from Subscription in Year 1 (kWh)</t>
  </si>
  <si>
    <t>Rate based on past 13 years of Xcel Energy rate data</t>
  </si>
  <si>
    <t>This affects the bill credit rate over time</t>
  </si>
  <si>
    <t>Subscription rate is Bill Credit less this amount</t>
  </si>
  <si>
    <t>Minimum subscription rate</t>
  </si>
  <si>
    <t>Only applies if indicated in subscription agreement, otherwise keep at 0</t>
  </si>
  <si>
    <t>Determined by premise type (see footnotes on Welcome tab)</t>
  </si>
  <si>
    <t>See footnotes on Welcome tab</t>
  </si>
  <si>
    <t>Met Council's assumption for kWh AC per kW AC</t>
  </si>
  <si>
    <t>&lt;&lt; Note:</t>
  </si>
  <si>
    <t xml:space="preserve"> </t>
  </si>
  <si>
    <r>
      <rPr>
        <b/>
        <sz val="11"/>
        <color theme="1"/>
        <rFont val="Calibri"/>
        <family val="2"/>
        <scheme val="minor"/>
      </rPr>
      <t>Note:</t>
    </r>
    <r>
      <rPr>
        <sz val="11"/>
        <color theme="1"/>
        <rFont val="Calibri"/>
        <family val="2"/>
        <scheme val="minor"/>
      </rPr>
      <t xml:space="preserve"> The "Welcome" tab of this calculator will pre-populate the listed fields in each of the following tabs for individual proposal comparisons. In order to compare proposals with different subscription sizes or different assumptions, you need to change the fields in the individual savings sheets (the colored tabs to the right of the "Summary" tab)</t>
    </r>
  </si>
  <si>
    <r>
      <rPr>
        <b/>
        <sz val="11"/>
        <color theme="1"/>
        <rFont val="Calibri"/>
        <family val="2"/>
        <scheme val="minor"/>
      </rPr>
      <t>Comparing proposals: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Start by filling out the </t>
    </r>
    <r>
      <rPr>
        <b/>
        <sz val="11"/>
        <color rgb="FF76A240"/>
        <rFont val="Calibri"/>
        <family val="2"/>
        <scheme val="minor"/>
      </rPr>
      <t>GREEN</t>
    </r>
    <r>
      <rPr>
        <sz val="11"/>
        <color theme="1"/>
        <rFont val="Calibri"/>
        <family val="2"/>
        <scheme val="minor"/>
      </rPr>
      <t xml:space="preserve"> fields under "1) Subscriber Information."
</t>
    </r>
    <r>
      <rPr>
        <b/>
        <sz val="11"/>
        <color theme="1"/>
        <rFont val="Calibri"/>
        <family val="2"/>
        <scheme val="minor"/>
      </rPr>
      <t>2)</t>
    </r>
    <r>
      <rPr>
        <sz val="11"/>
        <color theme="1"/>
        <rFont val="Calibri"/>
        <family val="2"/>
        <scheme val="minor"/>
      </rPr>
      <t xml:space="preserve"> Then, using the proposal(s) you received from a solar garden developer, fill in the </t>
    </r>
    <r>
      <rPr>
        <b/>
        <sz val="11"/>
        <color rgb="FF76A240"/>
        <rFont val="Calibri"/>
        <family val="2"/>
        <scheme val="minor"/>
      </rPr>
      <t>GREEN</t>
    </r>
    <r>
      <rPr>
        <sz val="11"/>
        <color theme="1"/>
        <rFont val="Calibri"/>
        <family val="2"/>
        <scheme val="minor"/>
      </rPr>
      <t xml:space="preserve"> fields under "2) Proposals for Comparison."
</t>
    </r>
    <r>
      <rPr>
        <b/>
        <sz val="11"/>
        <color theme="1"/>
        <rFont val="Calibri"/>
        <family val="2"/>
        <scheme val="minor"/>
      </rPr>
      <t xml:space="preserve">3) </t>
    </r>
    <r>
      <rPr>
        <sz val="11"/>
        <color theme="1"/>
        <rFont val="Calibri"/>
        <family val="2"/>
        <scheme val="minor"/>
      </rPr>
      <t xml:space="preserve">Finally, navigate to the "Summary" tab to see a chart comparing your estimated savings for each proposal over a 25-year period.
</t>
    </r>
    <r>
      <rPr>
        <b/>
        <sz val="11"/>
        <color theme="1"/>
        <rFont val="Calibri"/>
        <family val="2"/>
        <scheme val="minor"/>
      </rPr>
      <t>4)</t>
    </r>
    <r>
      <rPr>
        <sz val="11"/>
        <color theme="1"/>
        <rFont val="Calibri"/>
        <family val="2"/>
        <scheme val="minor"/>
      </rPr>
      <t xml:space="preserve"> For a detailed breakdown of each proposal, or to change fields for individual proposals, navigate to the corresponding propoals tabs.</t>
    </r>
  </si>
  <si>
    <t>Disclaimer</t>
  </si>
  <si>
    <t>CERTs and its partners make no guarantees for errors or omissions. This calculator is intended to be a tool to provide general comparisons between solar garden subscription opportunities -- please consult your financial counsel for accurate financial analysis.</t>
  </si>
  <si>
    <t>You can change these labels and they'll change automatically in the Summary tab and savings sheets</t>
  </si>
  <si>
    <r>
      <rPr>
        <sz val="11"/>
        <rFont val="Calibri"/>
        <family val="2"/>
        <scheme val="minor"/>
      </rPr>
      <t xml:space="preserve">   </t>
    </r>
    <r>
      <rPr>
        <b/>
        <sz val="11"/>
        <rFont val="Calibri"/>
        <family val="2"/>
        <scheme val="minor"/>
      </rPr>
      <t>Have Questions?</t>
    </r>
    <r>
      <rPr>
        <sz val="11"/>
        <rFont val="Calibri"/>
        <family val="2"/>
        <scheme val="minor"/>
      </rPr>
      <t xml:space="preserve"> Check out our how-to webinar at </t>
    </r>
    <r>
      <rPr>
        <u/>
        <sz val="11"/>
        <color rgb="FF005397"/>
        <rFont val="Calibri"/>
        <family val="2"/>
        <scheme val="minor"/>
      </rPr>
      <t>https://youtu.be/b2zellqtNzc</t>
    </r>
  </si>
  <si>
    <t>Annual Savings (Simple)</t>
  </si>
  <si>
    <t>Cumulative Savings (Simple)</t>
  </si>
  <si>
    <t>Annual Savings (NPV)</t>
  </si>
  <si>
    <t>Cumulative Savings (NPV)</t>
  </si>
  <si>
    <t>Xcel submitted revised bill credit rates to the PUC on February 1st, 2016. The new rates, which were approved by the MN Public Utilities Commission, went into effect on April 1st, 2016 and are shown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</si>
</sst>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quot;$&quot;#,##0.00000"/>
    <numFmt numFmtId="166" formatCode="&quot;$&quot;#,##0.000"/>
    <numFmt numFmtId="167" formatCode="&quot;$&quot;#,##0.0000"/>
    <numFmt numFmtId="168" formatCode="&quot;$&quot;#,##0"/>
    <numFmt numFmtId="169" formatCode="_(* #,##0_);_(* \(#,##0\);_(* &quot;-&quot;??_);_(@_)"/>
    <numFmt numFmtId="170" formatCode="0.000"/>
    <numFmt numFmtId="171" formatCode="_(&quot;$&quot;* #,##0.000_);_(&quot;$&quot;* \(#,##0.000\);_(&quot;$&quot;* &quot;-&quot;??_);_(@_)"/>
    <numFmt numFmtId="172" formatCode="_(&quot;$&quot;* #,##0.0000_);_(&quot;$&quot;* \(#,##0.0000\);_(&quot;$&quot;* &quot;-&quot;??_);_(@_)"/>
    <numFmt numFmtId="173" formatCode="_(&quot;$&quot;* #,##0.00000_);_(&quot;$&quot;* \(#,##0.00000\);_(&quot;$&quot;* &quot;-&quot;??_);_(@_)"/>
    <numFmt numFmtId="174" formatCode="0.0%"/>
    <numFmt numFmtId="175" formatCode="0.000%"/>
  </numFmts>
  <fonts count="21"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theme="0"/>
      <name val="Calibri"/>
      <family val="2"/>
      <scheme val="minor"/>
    </font>
    <font>
      <sz val="11"/>
      <color rgb="FFFFFFFF"/>
      <name val="Calibri"/>
      <family val="2"/>
    </font>
    <font>
      <sz val="11"/>
      <color rgb="FF000000"/>
      <name val="Calibri"/>
      <family val="2"/>
    </font>
    <font>
      <sz val="11"/>
      <color theme="0"/>
      <name val="Calibri"/>
      <family val="2"/>
      <scheme val="minor"/>
    </font>
    <font>
      <b/>
      <sz val="18"/>
      <color theme="0"/>
      <name val="Calibri"/>
      <family val="2"/>
      <scheme val="minor"/>
    </font>
    <font>
      <sz val="11"/>
      <name val="Calibri"/>
      <family val="2"/>
      <scheme val="minor"/>
    </font>
    <font>
      <b/>
      <sz val="12"/>
      <color theme="0"/>
      <name val="Calibri"/>
      <family val="2"/>
      <scheme val="minor"/>
    </font>
    <font>
      <b/>
      <sz val="10"/>
      <color theme="0"/>
      <name val="Calibri"/>
      <family val="2"/>
      <scheme val="minor"/>
    </font>
    <font>
      <b/>
      <sz val="11"/>
      <color rgb="FF76A240"/>
      <name val="Calibri"/>
      <family val="2"/>
      <scheme val="minor"/>
    </font>
    <font>
      <sz val="16"/>
      <color theme="1"/>
      <name val="Calibri"/>
      <family val="2"/>
      <scheme val="minor"/>
    </font>
    <font>
      <b/>
      <sz val="16"/>
      <color theme="0"/>
      <name val="Calibri"/>
      <family val="2"/>
      <scheme val="minor"/>
    </font>
    <font>
      <sz val="16"/>
      <color theme="0"/>
      <name val="Calibri"/>
      <family val="2"/>
      <scheme val="minor"/>
    </font>
    <font>
      <b/>
      <sz val="18"/>
      <color rgb="FFE4B53A"/>
      <name val="Calibri"/>
      <family val="2"/>
      <scheme val="minor"/>
    </font>
    <font>
      <u/>
      <sz val="11"/>
      <color rgb="FF005397"/>
      <name val="Calibri"/>
      <family val="2"/>
      <scheme val="minor"/>
    </font>
    <font>
      <b/>
      <sz val="14"/>
      <color theme="1"/>
      <name val="Calibri"/>
      <family val="2"/>
      <scheme val="minor"/>
    </font>
    <font>
      <b/>
      <sz val="1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76A240"/>
        <bgColor indexed="64"/>
      </patternFill>
    </fill>
    <fill>
      <patternFill patternType="solid">
        <fgColor rgb="FF86A8CC"/>
        <bgColor indexed="64"/>
      </patternFill>
    </fill>
    <fill>
      <patternFill patternType="solid">
        <fgColor rgb="FF005397"/>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E4B53A"/>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5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medium">
        <color auto="1"/>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auto="1"/>
      </left>
      <right/>
      <top/>
      <bottom style="medium">
        <color auto="1"/>
      </bottom>
      <diagonal/>
    </border>
    <border>
      <left style="thin">
        <color auto="1"/>
      </left>
      <right style="medium">
        <color indexed="64"/>
      </right>
      <top/>
      <bottom style="thin">
        <color auto="1"/>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1"/>
      </top>
      <bottom/>
      <diagonal/>
    </border>
    <border>
      <left style="medium">
        <color indexed="64"/>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right style="thin">
        <color theme="1"/>
      </right>
      <top style="thin">
        <color theme="1"/>
      </top>
      <bottom/>
      <diagonal/>
    </border>
    <border>
      <left style="thin">
        <color theme="1"/>
      </left>
      <right style="medium">
        <color indexed="64"/>
      </right>
      <top style="medium">
        <color indexed="64"/>
      </top>
      <bottom style="medium">
        <color theme="1"/>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diagonal/>
    </border>
    <border>
      <left style="thin">
        <color theme="1"/>
      </left>
      <right/>
      <top/>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99">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center" vertical="center" wrapText="1"/>
    </xf>
    <xf numFmtId="165" fontId="0" fillId="0" borderId="1" xfId="0" applyNumberFormat="1" applyFill="1" applyBorder="1"/>
    <xf numFmtId="0" fontId="0" fillId="0" borderId="1" xfId="0" applyFill="1" applyBorder="1"/>
    <xf numFmtId="1" fontId="0" fillId="0" borderId="1" xfId="0" applyNumberFormat="1" applyFill="1" applyBorder="1"/>
    <xf numFmtId="168" fontId="0" fillId="0" borderId="1" xfId="0" applyNumberFormat="1" applyFill="1" applyBorder="1"/>
    <xf numFmtId="166" fontId="0" fillId="0" borderId="1" xfId="0" applyNumberFormat="1" applyFill="1" applyBorder="1"/>
    <xf numFmtId="168" fontId="0" fillId="3" borderId="1" xfId="0" applyNumberFormat="1" applyFill="1" applyBorder="1"/>
    <xf numFmtId="0" fontId="1" fillId="3" borderId="1" xfId="0" applyFont="1" applyFill="1" applyBorder="1" applyAlignment="1">
      <alignment horizontal="center" vertical="center" wrapText="1"/>
    </xf>
    <xf numFmtId="43" fontId="0" fillId="0" borderId="0" xfId="1" applyFont="1"/>
    <xf numFmtId="170" fontId="0" fillId="0" borderId="1" xfId="0" applyNumberFormat="1" applyBorder="1"/>
    <xf numFmtId="0" fontId="7" fillId="0" borderId="2" xfId="0" applyFont="1" applyBorder="1" applyAlignment="1">
      <alignment horizontal="left" vertical="center" wrapText="1" indent="3" readingOrder="1"/>
    </xf>
    <xf numFmtId="0" fontId="7" fillId="0" borderId="2" xfId="0" applyFont="1" applyBorder="1" applyAlignment="1">
      <alignment horizontal="left" vertical="center" wrapText="1" indent="4" readingOrder="1"/>
    </xf>
    <xf numFmtId="173" fontId="0" fillId="4" borderId="34" xfId="3" applyNumberFormat="1" applyFont="1" applyFill="1" applyBorder="1" applyAlignment="1">
      <alignment vertical="center"/>
    </xf>
    <xf numFmtId="173" fontId="0" fillId="4" borderId="1" xfId="3" applyNumberFormat="1" applyFont="1" applyFill="1" applyBorder="1" applyAlignment="1">
      <alignment vertical="center"/>
    </xf>
    <xf numFmtId="173" fontId="0" fillId="4" borderId="13" xfId="3" applyNumberFormat="1" applyFont="1" applyFill="1" applyBorder="1" applyAlignment="1">
      <alignment vertical="center"/>
    </xf>
    <xf numFmtId="44" fontId="0" fillId="4" borderId="16" xfId="3" applyFont="1" applyFill="1" applyBorder="1" applyAlignment="1">
      <alignment vertical="center"/>
    </xf>
    <xf numFmtId="44" fontId="0" fillId="4" borderId="1" xfId="3" applyFont="1" applyFill="1" applyBorder="1" applyAlignment="1">
      <alignment vertical="center"/>
    </xf>
    <xf numFmtId="44" fontId="0" fillId="4" borderId="13" xfId="3" applyFont="1" applyFill="1" applyBorder="1" applyAlignment="1">
      <alignment vertical="center"/>
    </xf>
    <xf numFmtId="0" fontId="0" fillId="0" borderId="1" xfId="0" applyBorder="1"/>
    <xf numFmtId="173" fontId="0" fillId="5" borderId="1" xfId="3" applyNumberFormat="1" applyFont="1" applyFill="1" applyBorder="1" applyAlignment="1">
      <alignment vertical="center"/>
    </xf>
    <xf numFmtId="164" fontId="0" fillId="5" borderId="1" xfId="0" applyNumberFormat="1" applyFill="1" applyBorder="1" applyAlignment="1">
      <alignment vertical="center"/>
    </xf>
    <xf numFmtId="0" fontId="8" fillId="7" borderId="41" xfId="0" applyFont="1" applyFill="1" applyBorder="1"/>
    <xf numFmtId="0" fontId="8" fillId="7" borderId="37" xfId="0" applyFont="1" applyFill="1" applyBorder="1"/>
    <xf numFmtId="0" fontId="5" fillId="6" borderId="29" xfId="0" applyFont="1" applyFill="1" applyBorder="1" applyAlignment="1">
      <alignment horizontal="left"/>
    </xf>
    <xf numFmtId="0" fontId="7" fillId="6" borderId="11" xfId="0" applyFont="1" applyFill="1" applyBorder="1" applyAlignment="1">
      <alignment horizontal="center" vertical="center" wrapText="1" readingOrder="1"/>
    </xf>
    <xf numFmtId="0" fontId="7" fillId="6" borderId="11" xfId="0" applyFont="1" applyFill="1" applyBorder="1" applyAlignment="1">
      <alignment horizontal="left" vertical="center" wrapText="1" indent="4" readingOrder="1"/>
    </xf>
    <xf numFmtId="0" fontId="7" fillId="6" borderId="12" xfId="0" applyFont="1" applyFill="1" applyBorder="1" applyAlignment="1">
      <alignment horizontal="center" vertical="center" wrapText="1" readingOrder="1"/>
    </xf>
    <xf numFmtId="0" fontId="7" fillId="6" borderId="12" xfId="0" applyFont="1" applyFill="1" applyBorder="1" applyAlignment="1">
      <alignment horizontal="left" vertical="center" wrapText="1" indent="4" readingOrder="1"/>
    </xf>
    <xf numFmtId="0" fontId="7" fillId="6" borderId="2" xfId="0" applyFont="1" applyFill="1" applyBorder="1" applyAlignment="1">
      <alignment horizontal="center" vertical="center" wrapText="1" readingOrder="1"/>
    </xf>
    <xf numFmtId="0" fontId="1" fillId="6" borderId="1" xfId="0" applyFont="1" applyFill="1" applyBorder="1"/>
    <xf numFmtId="0" fontId="14" fillId="0" borderId="0" xfId="0" applyFont="1" applyAlignment="1">
      <alignment vertical="center"/>
    </xf>
    <xf numFmtId="0" fontId="0" fillId="4" borderId="0" xfId="0" applyFill="1" applyBorder="1"/>
    <xf numFmtId="0" fontId="15" fillId="8" borderId="31" xfId="0" applyFont="1" applyFill="1" applyBorder="1" applyAlignment="1">
      <alignment vertical="center"/>
    </xf>
    <xf numFmtId="9" fontId="16" fillId="8" borderId="32" xfId="0" applyNumberFormat="1" applyFont="1" applyFill="1" applyBorder="1" applyAlignment="1">
      <alignment vertical="center"/>
    </xf>
    <xf numFmtId="0" fontId="16" fillId="8" borderId="32" xfId="0" applyFont="1" applyFill="1" applyBorder="1" applyAlignment="1">
      <alignment vertical="center"/>
    </xf>
    <xf numFmtId="0" fontId="16" fillId="8" borderId="33" xfId="0" applyFont="1" applyFill="1" applyBorder="1" applyAlignment="1">
      <alignment vertical="center"/>
    </xf>
    <xf numFmtId="0" fontId="15" fillId="9" borderId="31" xfId="0" applyFont="1" applyFill="1" applyBorder="1" applyAlignment="1">
      <alignment vertical="center"/>
    </xf>
    <xf numFmtId="0" fontId="16" fillId="9" borderId="32" xfId="0" applyFont="1" applyFill="1" applyBorder="1" applyAlignment="1">
      <alignment vertical="center"/>
    </xf>
    <xf numFmtId="0" fontId="16" fillId="9" borderId="33" xfId="0" applyFont="1" applyFill="1" applyBorder="1" applyAlignment="1">
      <alignment vertical="center"/>
    </xf>
    <xf numFmtId="0" fontId="15" fillId="10" borderId="31" xfId="0" applyFont="1" applyFill="1" applyBorder="1" applyAlignment="1">
      <alignment vertical="center"/>
    </xf>
    <xf numFmtId="0" fontId="16" fillId="10" borderId="32" xfId="0" applyFont="1" applyFill="1" applyBorder="1" applyAlignment="1">
      <alignment vertical="center"/>
    </xf>
    <xf numFmtId="0" fontId="16" fillId="10" borderId="33" xfId="0" applyFont="1" applyFill="1" applyBorder="1" applyAlignment="1">
      <alignment vertical="center"/>
    </xf>
    <xf numFmtId="0" fontId="15" fillId="11" borderId="31" xfId="0" applyFont="1" applyFill="1" applyBorder="1" applyAlignment="1">
      <alignment vertical="center"/>
    </xf>
    <xf numFmtId="0" fontId="16" fillId="11" borderId="32" xfId="0" applyFont="1" applyFill="1" applyBorder="1" applyAlignment="1">
      <alignment vertical="center"/>
    </xf>
    <xf numFmtId="0" fontId="0" fillId="12" borderId="0" xfId="0" applyFill="1" applyBorder="1" applyAlignment="1"/>
    <xf numFmtId="0" fontId="0" fillId="12" borderId="0" xfId="0" applyFill="1" applyBorder="1"/>
    <xf numFmtId="0" fontId="0" fillId="12" borderId="0" xfId="0" applyFill="1"/>
    <xf numFmtId="168" fontId="0" fillId="12" borderId="0" xfId="0" applyNumberFormat="1" applyFill="1"/>
    <xf numFmtId="0" fontId="9" fillId="12" borderId="0" xfId="0" applyFont="1" applyFill="1"/>
    <xf numFmtId="0" fontId="8" fillId="12" borderId="0" xfId="0" applyFont="1" applyFill="1"/>
    <xf numFmtId="0" fontId="3" fillId="12" borderId="0" xfId="2" applyFill="1" applyBorder="1" applyAlignment="1"/>
    <xf numFmtId="0" fontId="11" fillId="6" borderId="36" xfId="0" applyFont="1" applyFill="1" applyBorder="1"/>
    <xf numFmtId="0" fontId="11" fillId="6" borderId="41" xfId="0" applyFont="1" applyFill="1" applyBorder="1"/>
    <xf numFmtId="0" fontId="11" fillId="6" borderId="37" xfId="0" applyFont="1" applyFill="1" applyBorder="1"/>
    <xf numFmtId="0" fontId="12" fillId="6" borderId="35" xfId="0" applyFont="1" applyFill="1" applyBorder="1" applyAlignment="1">
      <alignment horizontal="center"/>
    </xf>
    <xf numFmtId="0" fontId="0" fillId="12" borderId="0" xfId="0" applyFill="1" applyBorder="1" applyAlignment="1">
      <alignment wrapText="1"/>
    </xf>
    <xf numFmtId="0" fontId="0" fillId="12" borderId="0" xfId="0" applyFill="1" applyAlignment="1">
      <alignment wrapText="1"/>
    </xf>
    <xf numFmtId="9" fontId="0" fillId="4" borderId="0" xfId="0" applyNumberFormat="1" applyFont="1" applyFill="1" applyBorder="1"/>
    <xf numFmtId="5" fontId="0" fillId="4" borderId="0" xfId="3" applyNumberFormat="1" applyFont="1" applyFill="1" applyBorder="1" applyAlignment="1"/>
    <xf numFmtId="9" fontId="0" fillId="4" borderId="44" xfId="0" applyNumberFormat="1" applyFont="1" applyFill="1" applyBorder="1"/>
    <xf numFmtId="5" fontId="0" fillId="4" borderId="44" xfId="3" applyNumberFormat="1" applyFont="1" applyFill="1" applyBorder="1" applyAlignment="1"/>
    <xf numFmtId="0" fontId="0" fillId="4" borderId="44" xfId="0" applyFont="1" applyFill="1" applyBorder="1"/>
    <xf numFmtId="0" fontId="0" fillId="4" borderId="45" xfId="0" applyFont="1" applyFill="1" applyBorder="1"/>
    <xf numFmtId="5" fontId="0" fillId="4" borderId="45" xfId="3" applyNumberFormat="1" applyFont="1" applyFill="1" applyBorder="1" applyAlignment="1"/>
    <xf numFmtId="0" fontId="14" fillId="12" borderId="0" xfId="0" applyFont="1" applyFill="1" applyAlignment="1">
      <alignment vertical="center"/>
    </xf>
    <xf numFmtId="0" fontId="1" fillId="12" borderId="0" xfId="0" applyFont="1" applyFill="1"/>
    <xf numFmtId="0" fontId="1" fillId="12" borderId="0" xfId="0" applyFont="1" applyFill="1" applyAlignment="1">
      <alignment wrapText="1"/>
    </xf>
    <xf numFmtId="43" fontId="0" fillId="12" borderId="0" xfId="0" applyNumberFormat="1" applyFill="1"/>
    <xf numFmtId="0" fontId="1" fillId="0" borderId="38" xfId="0" applyFont="1" applyBorder="1" applyAlignment="1">
      <alignment horizontal="left" indent="2"/>
    </xf>
    <xf numFmtId="0" fontId="0" fillId="0" borderId="39" xfId="0" applyBorder="1" applyAlignment="1">
      <alignment horizontal="left" indent="2"/>
    </xf>
    <xf numFmtId="0" fontId="3" fillId="0" borderId="40" xfId="2" applyBorder="1" applyAlignment="1">
      <alignment horizontal="left" vertical="top" indent="2"/>
    </xf>
    <xf numFmtId="0" fontId="9" fillId="7" borderId="36" xfId="0" applyFont="1" applyFill="1" applyBorder="1" applyAlignment="1">
      <alignment horizontal="left" indent="1"/>
    </xf>
    <xf numFmtId="0" fontId="0" fillId="4" borderId="34" xfId="0" applyFill="1" applyBorder="1" applyAlignment="1">
      <alignment horizontal="left" indent="1"/>
    </xf>
    <xf numFmtId="0" fontId="0" fillId="4" borderId="1" xfId="0" applyFill="1" applyBorder="1" applyAlignment="1">
      <alignment horizontal="left" indent="1"/>
    </xf>
    <xf numFmtId="10" fontId="0" fillId="2" borderId="1" xfId="4" applyNumberFormat="1" applyFont="1" applyFill="1" applyBorder="1"/>
    <xf numFmtId="175" fontId="0" fillId="2" borderId="1" xfId="4" applyNumberFormat="1" applyFont="1" applyFill="1" applyBorder="1"/>
    <xf numFmtId="167" fontId="0" fillId="2" borderId="1" xfId="0" applyNumberFormat="1" applyFill="1" applyBorder="1"/>
    <xf numFmtId="164" fontId="0" fillId="2" borderId="1" xfId="0" applyNumberFormat="1" applyFill="1" applyBorder="1"/>
    <xf numFmtId="175" fontId="0" fillId="4" borderId="1" xfId="4" applyNumberFormat="1" applyFont="1" applyFill="1" applyBorder="1" applyAlignment="1">
      <alignment vertical="center"/>
    </xf>
    <xf numFmtId="0" fontId="16" fillId="11" borderId="33" xfId="0" applyFont="1" applyFill="1" applyBorder="1" applyAlignment="1">
      <alignment vertical="center"/>
    </xf>
    <xf numFmtId="0" fontId="1" fillId="4" borderId="42" xfId="0" applyFont="1" applyFill="1" applyBorder="1" applyAlignment="1">
      <alignment horizontal="left" indent="1"/>
    </xf>
    <xf numFmtId="0" fontId="0" fillId="4" borderId="31" xfId="0" applyFill="1" applyBorder="1" applyAlignment="1">
      <alignment horizontal="left" indent="1"/>
    </xf>
    <xf numFmtId="44" fontId="0" fillId="4" borderId="31" xfId="3" applyFont="1" applyFill="1" applyBorder="1" applyAlignment="1">
      <alignment horizontal="left" indent="1"/>
    </xf>
    <xf numFmtId="0" fontId="9" fillId="7" borderId="46" xfId="0" applyFont="1" applyFill="1" applyBorder="1"/>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171" fontId="0" fillId="5" borderId="18" xfId="3" applyNumberFormat="1" applyFont="1" applyFill="1" applyBorder="1"/>
    <xf numFmtId="171" fontId="0" fillId="5" borderId="19" xfId="3" applyNumberFormat="1" applyFont="1" applyFill="1" applyBorder="1"/>
    <xf numFmtId="10" fontId="0" fillId="5" borderId="18" xfId="4" applyNumberFormat="1" applyFont="1" applyFill="1" applyBorder="1"/>
    <xf numFmtId="10" fontId="0" fillId="5" borderId="19" xfId="4" applyNumberFormat="1" applyFont="1" applyFill="1" applyBorder="1"/>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9" fillId="7" borderId="49" xfId="0" applyFont="1" applyFill="1" applyBorder="1"/>
    <xf numFmtId="172" fontId="0" fillId="4" borderId="18" xfId="3" applyNumberFormat="1" applyFont="1" applyFill="1" applyBorder="1"/>
    <xf numFmtId="172" fontId="0" fillId="4" borderId="19" xfId="3" applyNumberFormat="1" applyFont="1" applyFill="1" applyBorder="1"/>
    <xf numFmtId="174" fontId="0" fillId="5" borderId="18" xfId="4" applyNumberFormat="1" applyFont="1" applyFill="1" applyBorder="1"/>
    <xf numFmtId="174" fontId="0" fillId="5" borderId="19" xfId="4" applyNumberFormat="1" applyFont="1" applyFill="1" applyBorder="1"/>
    <xf numFmtId="171" fontId="0" fillId="5" borderId="20" xfId="3" applyNumberFormat="1" applyFont="1" applyFill="1" applyBorder="1"/>
    <xf numFmtId="171" fontId="0" fillId="5" borderId="21" xfId="3" applyNumberFormat="1" applyFont="1" applyFill="1" applyBorder="1"/>
    <xf numFmtId="0" fontId="0" fillId="12" borderId="51" xfId="0" applyFont="1" applyFill="1" applyBorder="1" applyAlignment="1">
      <alignment vertical="center" wrapText="1"/>
    </xf>
    <xf numFmtId="0" fontId="0" fillId="12" borderId="0" xfId="0" applyFont="1" applyFill="1" applyBorder="1" applyAlignment="1">
      <alignment vertical="center" wrapText="1"/>
    </xf>
    <xf numFmtId="0" fontId="19" fillId="13" borderId="51" xfId="0" applyFont="1" applyFill="1" applyBorder="1" applyAlignment="1">
      <alignment vertical="center" wrapText="1"/>
    </xf>
    <xf numFmtId="0" fontId="0" fillId="0" borderId="0" xfId="0"/>
    <xf numFmtId="0" fontId="0" fillId="0" borderId="0" xfId="0"/>
    <xf numFmtId="0" fontId="0" fillId="12" borderId="0" xfId="0" applyFill="1" applyAlignment="1">
      <alignment horizontal="center"/>
    </xf>
    <xf numFmtId="169" fontId="0" fillId="0" borderId="34" xfId="1" applyNumberFormat="1" applyFont="1" applyFill="1" applyBorder="1" applyAlignment="1">
      <alignment vertical="center"/>
    </xf>
    <xf numFmtId="169" fontId="0" fillId="5" borderId="1" xfId="1" applyNumberFormat="1" applyFont="1" applyFill="1" applyBorder="1" applyAlignment="1">
      <alignment vertical="center"/>
    </xf>
    <xf numFmtId="173" fontId="4" fillId="5" borderId="0" xfId="3" applyNumberFormat="1" applyFont="1" applyFill="1"/>
    <xf numFmtId="10" fontId="0" fillId="5" borderId="1" xfId="4" applyNumberFormat="1" applyFont="1" applyFill="1" applyBorder="1"/>
    <xf numFmtId="169" fontId="0" fillId="2" borderId="34" xfId="1" applyNumberFormat="1" applyFont="1" applyFill="1" applyBorder="1" applyAlignment="1">
      <alignment vertical="center"/>
    </xf>
    <xf numFmtId="174" fontId="0" fillId="5" borderId="1" xfId="4" applyNumberFormat="1" applyFont="1" applyFill="1" applyBorder="1"/>
    <xf numFmtId="166" fontId="0" fillId="5" borderId="1" xfId="0" applyNumberFormat="1" applyFill="1" applyBorder="1"/>
    <xf numFmtId="172" fontId="0" fillId="5" borderId="1" xfId="3" applyNumberFormat="1" applyFont="1" applyFill="1" applyBorder="1"/>
    <xf numFmtId="0" fontId="1" fillId="14" borderId="47" xfId="0" applyFont="1" applyFill="1" applyBorder="1" applyAlignment="1">
      <alignment horizontal="center" vertical="center" wrapText="1"/>
    </xf>
    <xf numFmtId="0" fontId="1" fillId="14" borderId="48" xfId="0" applyFont="1" applyFill="1" applyBorder="1" applyAlignment="1">
      <alignment horizontal="center" vertical="center" wrapText="1"/>
    </xf>
    <xf numFmtId="0" fontId="1" fillId="15" borderId="22" xfId="0" applyFont="1" applyFill="1" applyBorder="1" applyAlignment="1">
      <alignment horizontal="center" vertical="center" wrapText="1"/>
    </xf>
    <xf numFmtId="0" fontId="1" fillId="15" borderId="50"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 fillId="16" borderId="50" xfId="0" applyFont="1" applyFill="1" applyBorder="1" applyAlignment="1">
      <alignment horizontal="center" vertical="center" wrapText="1"/>
    </xf>
    <xf numFmtId="9" fontId="16" fillId="9" borderId="32" xfId="0" applyNumberFormat="1" applyFont="1" applyFill="1" applyBorder="1" applyAlignment="1">
      <alignment vertical="center"/>
    </xf>
    <xf numFmtId="0" fontId="9" fillId="6" borderId="54" xfId="0" applyFont="1" applyFill="1" applyBorder="1" applyAlignment="1">
      <alignment horizontal="left" indent="1"/>
    </xf>
    <xf numFmtId="0" fontId="9" fillId="6" borderId="46" xfId="0" applyFont="1" applyFill="1" applyBorder="1"/>
    <xf numFmtId="0" fontId="9" fillId="6" borderId="49" xfId="0" applyFont="1" applyFill="1" applyBorder="1"/>
    <xf numFmtId="0" fontId="0" fillId="0" borderId="27" xfId="0" applyFill="1" applyBorder="1" applyAlignment="1">
      <alignment horizontal="left" vertical="center" indent="1"/>
    </xf>
    <xf numFmtId="8" fontId="0" fillId="12" borderId="0" xfId="0" applyNumberFormat="1" applyFill="1"/>
    <xf numFmtId="0" fontId="0" fillId="4" borderId="16" xfId="0" applyFill="1" applyBorder="1" applyAlignment="1">
      <alignment vertical="center"/>
    </xf>
    <xf numFmtId="0" fontId="0" fillId="4" borderId="17" xfId="0" applyFill="1" applyBorder="1" applyAlignment="1">
      <alignment vertical="center"/>
    </xf>
    <xf numFmtId="0" fontId="9" fillId="7" borderId="36" xfId="0" applyFont="1" applyFill="1" applyBorder="1" applyAlignment="1">
      <alignment horizontal="left"/>
    </xf>
    <xf numFmtId="0" fontId="9" fillId="7" borderId="41" xfId="0" applyFont="1" applyFill="1" applyBorder="1" applyAlignment="1">
      <alignment horizontal="left"/>
    </xf>
    <xf numFmtId="0" fontId="0" fillId="4" borderId="22" xfId="0" applyFill="1" applyBorder="1"/>
    <xf numFmtId="0" fontId="0" fillId="4" borderId="23" xfId="0" applyFill="1" applyBorder="1"/>
    <xf numFmtId="0" fontId="0" fillId="4" borderId="24" xfId="0" applyFill="1" applyBorder="1"/>
    <xf numFmtId="0" fontId="0" fillId="0" borderId="52" xfId="0" applyFill="1" applyBorder="1" applyAlignment="1">
      <alignment horizontal="left" vertical="center" wrapText="1" indent="1"/>
    </xf>
    <xf numFmtId="0" fontId="0" fillId="0" borderId="56" xfId="0" applyFill="1" applyBorder="1" applyAlignment="1">
      <alignment horizontal="left" vertical="center" wrapText="1" indent="1"/>
    </xf>
    <xf numFmtId="0" fontId="0" fillId="0" borderId="53" xfId="0" applyFill="1" applyBorder="1" applyAlignment="1">
      <alignment horizontal="left" vertical="center" wrapText="1" indent="1"/>
    </xf>
    <xf numFmtId="0" fontId="0" fillId="0" borderId="14"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27" xfId="0" applyFill="1" applyBorder="1" applyAlignment="1">
      <alignment horizontal="left" vertical="center" wrapText="1" indent="1"/>
    </xf>
    <xf numFmtId="0" fontId="0" fillId="0" borderId="1" xfId="0"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4" borderId="33" xfId="0" applyFill="1" applyBorder="1"/>
    <xf numFmtId="0" fontId="12" fillId="6" borderId="36" xfId="0" applyFont="1" applyFill="1" applyBorder="1" applyAlignment="1">
      <alignment horizontal="center"/>
    </xf>
    <xf numFmtId="0" fontId="12" fillId="6" borderId="41" xfId="0" applyFont="1" applyFill="1" applyBorder="1" applyAlignment="1">
      <alignment horizontal="center"/>
    </xf>
    <xf numFmtId="0" fontId="0" fillId="0" borderId="54" xfId="0" applyFont="1" applyBorder="1" applyAlignment="1">
      <alignment horizontal="left" vertical="center" wrapText="1"/>
    </xf>
    <xf numFmtId="0" fontId="0" fillId="0" borderId="46" xfId="0" applyFont="1" applyBorder="1" applyAlignment="1">
      <alignment horizontal="left" vertical="center" wrapText="1"/>
    </xf>
    <xf numFmtId="0" fontId="0" fillId="0" borderId="55" xfId="0" applyFont="1" applyBorder="1" applyAlignment="1">
      <alignment horizontal="left" vertical="center" wrapText="1"/>
    </xf>
    <xf numFmtId="0" fontId="0" fillId="0" borderId="0" xfId="0" applyFont="1" applyBorder="1" applyAlignment="1">
      <alignment horizontal="left" vertical="center" wrapText="1"/>
    </xf>
    <xf numFmtId="0" fontId="0" fillId="13" borderId="0" xfId="0" applyFont="1" applyFill="1" applyBorder="1" applyAlignment="1">
      <alignment horizontal="center" vertical="center" wrapText="1"/>
    </xf>
    <xf numFmtId="0" fontId="3" fillId="0" borderId="28" xfId="2" applyFill="1" applyBorder="1" applyAlignment="1">
      <alignment horizontal="left" vertical="center" wrapText="1"/>
    </xf>
    <xf numFmtId="0" fontId="3" fillId="0" borderId="29" xfId="2" applyFill="1" applyBorder="1" applyAlignment="1">
      <alignment horizontal="left" vertical="center" wrapText="1"/>
    </xf>
    <xf numFmtId="0" fontId="3" fillId="0" borderId="30" xfId="2" applyFill="1" applyBorder="1" applyAlignment="1">
      <alignment horizontal="left" vertical="center" wrapText="1"/>
    </xf>
    <xf numFmtId="0" fontId="10" fillId="13" borderId="0" xfId="2" applyFont="1" applyFill="1" applyBorder="1" applyAlignment="1">
      <alignment horizontal="center" vertical="center" wrapText="1"/>
    </xf>
    <xf numFmtId="0" fontId="3" fillId="13" borderId="0" xfId="2" applyFill="1" applyBorder="1" applyAlignment="1">
      <alignment horizontal="center" vertical="center" wrapText="1"/>
    </xf>
    <xf numFmtId="0" fontId="0" fillId="4" borderId="1" xfId="0" applyFill="1" applyBorder="1" applyAlignment="1">
      <alignment vertical="center"/>
    </xf>
    <xf numFmtId="0" fontId="10" fillId="4" borderId="25" xfId="2" applyFont="1" applyFill="1" applyBorder="1" applyAlignment="1">
      <alignment vertical="center" wrapText="1"/>
    </xf>
    <xf numFmtId="0" fontId="3" fillId="4" borderId="25" xfId="2" applyFill="1" applyBorder="1" applyAlignment="1">
      <alignment vertical="center" wrapText="1"/>
    </xf>
    <xf numFmtId="0" fontId="3" fillId="4" borderId="26" xfId="2" applyFill="1" applyBorder="1" applyAlignment="1">
      <alignment vertical="center" wrapText="1"/>
    </xf>
    <xf numFmtId="0" fontId="3" fillId="4" borderId="15" xfId="2" applyFill="1" applyBorder="1" applyAlignment="1">
      <alignment vertical="center" wrapText="1"/>
    </xf>
    <xf numFmtId="0" fontId="3" fillId="4" borderId="18" xfId="2" applyFill="1" applyBorder="1" applyAlignment="1">
      <alignment vertical="center" wrapText="1"/>
    </xf>
    <xf numFmtId="0" fontId="3" fillId="4" borderId="20" xfId="2" applyFill="1" applyBorder="1" applyAlignment="1">
      <alignment vertical="center" wrapText="1"/>
    </xf>
    <xf numFmtId="0" fontId="0" fillId="4" borderId="19" xfId="0" applyFill="1" applyBorder="1" applyAlignment="1">
      <alignment vertical="center"/>
    </xf>
    <xf numFmtId="0" fontId="0" fillId="4" borderId="13" xfId="0" applyFill="1" applyBorder="1" applyAlignment="1">
      <alignment vertical="center"/>
    </xf>
    <xf numFmtId="0" fontId="0" fillId="4" borderId="21" xfId="0" applyFill="1" applyBorder="1" applyAlignment="1">
      <alignment vertical="center"/>
    </xf>
    <xf numFmtId="173" fontId="0" fillId="4" borderId="34" xfId="3" applyNumberFormat="1" applyFont="1" applyFill="1" applyBorder="1" applyAlignment="1">
      <alignment vertical="center"/>
    </xf>
    <xf numFmtId="173" fontId="0" fillId="4" borderId="43" xfId="3" applyNumberFormat="1" applyFont="1" applyFill="1" applyBorder="1" applyAlignment="1">
      <alignment vertical="center"/>
    </xf>
    <xf numFmtId="173" fontId="0" fillId="4" borderId="1" xfId="3" applyNumberFormat="1" applyFont="1" applyFill="1" applyBorder="1" applyAlignment="1">
      <alignment vertical="center"/>
    </xf>
    <xf numFmtId="173" fontId="0" fillId="4" borderId="19" xfId="3" applyNumberFormat="1" applyFont="1" applyFill="1" applyBorder="1" applyAlignment="1">
      <alignment vertical="center"/>
    </xf>
    <xf numFmtId="173" fontId="0" fillId="4" borderId="13" xfId="3" applyNumberFormat="1" applyFont="1" applyFill="1" applyBorder="1" applyAlignment="1">
      <alignment vertical="center"/>
    </xf>
    <xf numFmtId="173" fontId="0" fillId="4" borderId="21" xfId="3" applyNumberFormat="1" applyFont="1" applyFill="1" applyBorder="1" applyAlignment="1">
      <alignment vertical="center"/>
    </xf>
    <xf numFmtId="0" fontId="0" fillId="0" borderId="1"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1" fillId="2" borderId="1" xfId="0" applyFont="1" applyFill="1" applyBorder="1" applyAlignment="1"/>
    <xf numFmtId="0" fontId="1" fillId="2" borderId="1" xfId="0" applyFont="1" applyFill="1" applyBorder="1" applyAlignment="1">
      <alignment horizontal="left"/>
    </xf>
    <xf numFmtId="0" fontId="0" fillId="0" borderId="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6" fillId="7" borderId="3" xfId="0" applyFont="1" applyFill="1" applyBorder="1" applyAlignment="1">
      <alignment horizontal="center" vertical="center" wrapText="1" readingOrder="1"/>
    </xf>
    <xf numFmtId="0" fontId="6" fillId="7" borderId="4" xfId="0" applyFont="1" applyFill="1" applyBorder="1" applyAlignment="1">
      <alignment horizontal="center" vertical="center" wrapText="1" readingOrder="1"/>
    </xf>
    <xf numFmtId="0" fontId="6" fillId="7" borderId="5" xfId="0" applyFont="1" applyFill="1" applyBorder="1" applyAlignment="1">
      <alignment horizontal="center" vertical="center" wrapText="1" readingOrder="1"/>
    </xf>
    <xf numFmtId="0" fontId="6" fillId="7" borderId="6" xfId="0" applyFont="1" applyFill="1" applyBorder="1" applyAlignment="1">
      <alignment horizontal="center" vertical="center" wrapText="1" readingOrder="1"/>
    </xf>
    <xf numFmtId="0" fontId="6" fillId="7" borderId="0" xfId="0" applyFont="1" applyFill="1" applyBorder="1" applyAlignment="1">
      <alignment horizontal="center" vertical="center" wrapText="1" readingOrder="1"/>
    </xf>
    <xf numFmtId="0" fontId="6" fillId="7" borderId="7" xfId="0" applyFont="1" applyFill="1" applyBorder="1" applyAlignment="1">
      <alignment horizontal="center" vertical="center" wrapText="1" readingOrder="1"/>
    </xf>
    <xf numFmtId="0" fontId="6" fillId="7" borderId="8" xfId="0" applyFont="1" applyFill="1" applyBorder="1" applyAlignment="1">
      <alignment horizontal="center" vertical="center" wrapText="1" readingOrder="1"/>
    </xf>
    <xf numFmtId="0" fontId="6" fillId="7" borderId="9" xfId="0" applyFont="1" applyFill="1" applyBorder="1" applyAlignment="1">
      <alignment horizontal="center" vertical="center" wrapText="1" readingOrder="1"/>
    </xf>
    <xf numFmtId="0" fontId="6" fillId="7" borderId="10" xfId="0" applyFont="1" applyFill="1" applyBorder="1" applyAlignment="1">
      <alignment horizontal="center" vertical="center" wrapText="1" readingOrder="1"/>
    </xf>
    <xf numFmtId="0" fontId="7" fillId="6" borderId="11" xfId="0" applyFont="1" applyFill="1" applyBorder="1" applyAlignment="1">
      <alignment horizontal="left" vertical="center" wrapText="1" readingOrder="1"/>
    </xf>
    <xf numFmtId="0" fontId="7" fillId="6" borderId="12" xfId="0" applyFont="1" applyFill="1" applyBorder="1" applyAlignment="1">
      <alignment horizontal="left" vertical="center" wrapText="1" readingOrder="1"/>
    </xf>
  </cellXfs>
  <cellStyles count="5">
    <cellStyle name="Comma" xfId="1" builtinId="3"/>
    <cellStyle name="Currency" xfId="3" builtinId="4"/>
    <cellStyle name="Hyperlink" xfId="2" builtinId="8"/>
    <cellStyle name="Normal" xfId="0" builtinId="0"/>
    <cellStyle name="Percent" xfId="4" builtinId="5"/>
  </cellStyles>
  <dxfs count="6">
    <dxf>
      <numFmt numFmtId="9" formatCode="&quot;$&quot;#,##0_);\(&quot;$&quot;#,##0\)"/>
      <fill>
        <patternFill patternType="solid">
          <fgColor indexed="64"/>
          <bgColor theme="0"/>
        </patternFill>
      </fill>
    </dxf>
    <dxf>
      <fill>
        <patternFill patternType="solid">
          <fgColor indexed="64"/>
          <bgColor theme="0"/>
        </patternFill>
      </fill>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dxf>
    <dxf>
      <border>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86A8CC"/>
        </patternFill>
      </fill>
      <alignment horizontal="left" vertical="bottom" textRotation="0" wrapText="0" indent="0" justifyLastLine="0" shrinkToFit="0" readingOrder="0"/>
    </dxf>
  </dxfs>
  <tableStyles count="0" defaultTableStyle="TableStyleMedium2" defaultPivotStyle="PivotStyleLight16"/>
  <colors>
    <mruColors>
      <color rgb="FF005397"/>
      <color rgb="FFE4B53A"/>
      <color rgb="FF76A240"/>
      <color rgb="FFF5F5F5"/>
      <color rgb="FF86A8CC"/>
      <color rgb="FF99FF99"/>
      <color rgb="FFE6F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NPV of Cumulative Savings over</a:t>
            </a:r>
            <a:r>
              <a:rPr lang="en-US" baseline="0"/>
              <a:t> </a:t>
            </a:r>
            <a:r>
              <a:rPr lang="en-US"/>
              <a:t>25 Years</a:t>
            </a:r>
          </a:p>
        </c:rich>
      </c:tx>
      <c:overlay val="0"/>
    </c:title>
    <c:autoTitleDeleted val="0"/>
    <c:plotArea>
      <c:layout>
        <c:manualLayout>
          <c:layoutTarget val="inner"/>
          <c:xMode val="edge"/>
          <c:yMode val="edge"/>
          <c:x val="9.6729492402406761E-2"/>
          <c:y val="0.11610805478785351"/>
          <c:w val="0.69465565270598839"/>
          <c:h val="0.81476486589838526"/>
        </c:manualLayout>
      </c:layout>
      <c:lineChart>
        <c:grouping val="standard"/>
        <c:varyColors val="0"/>
        <c:ser>
          <c:idx val="0"/>
          <c:order val="0"/>
          <c:tx>
            <c:strRef>
              <c:f>'Fixed Rate 1'!$B$1</c:f>
              <c:strCache>
                <c:ptCount val="1"/>
                <c:pt idx="0">
                  <c:v>Fixed Rate 1</c:v>
                </c:pt>
              </c:strCache>
            </c:strRef>
          </c:tx>
          <c:marker>
            <c:symbol val="none"/>
          </c:marker>
          <c:val>
            <c:numRef>
              <c:f>'Fixed Rate 1'!$K$15:$K$39</c:f>
              <c:numCache>
                <c:formatCode>"$"#,##0</c:formatCode>
                <c:ptCount val="25"/>
                <c:pt idx="0">
                  <c:v>5738.5200000000041</c:v>
                </c:pt>
                <c:pt idx="1">
                  <c:v>12043.152640480777</c:v>
                </c:pt>
                <c:pt idx="2">
                  <c:v>18874.811731608082</c:v>
                </c:pt>
                <c:pt idx="3">
                  <c:v>26196.363722077444</c:v>
                </c:pt>
                <c:pt idx="4">
                  <c:v>33972.538526575656</c:v>
                </c:pt>
                <c:pt idx="5">
                  <c:v>42169.84429557604</c:v>
                </c:pt>
                <c:pt idx="6">
                  <c:v>50756.485955382552</c:v>
                </c:pt>
                <c:pt idx="7">
                  <c:v>59702.287353810527</c:v>
                </c:pt>
                <c:pt idx="8">
                  <c:v>68978.616854041145</c:v>
                </c:pt>
                <c:pt idx="9">
                  <c:v>78558.316226025869</c:v>
                </c:pt>
                <c:pt idx="10">
                  <c:v>88415.632691359977</c:v>
                </c:pt>
                <c:pt idx="11">
                  <c:v>98526.153983803684</c:v>
                </c:pt>
                <c:pt idx="12">
                  <c:v>108866.74629361743</c:v>
                </c:pt>
                <c:pt idx="13">
                  <c:v>119415.49496960625</c:v>
                </c:pt>
                <c:pt idx="14">
                  <c:v>130151.64785824849</c:v>
                </c:pt>
                <c:pt idx="15">
                  <c:v>141055.56116452668</c:v>
                </c:pt>
                <c:pt idx="16">
                  <c:v>152108.64772409393</c:v>
                </c:pt>
                <c:pt idx="17">
                  <c:v>163293.3275812068</c:v>
                </c:pt>
                <c:pt idx="18">
                  <c:v>174592.98077144613</c:v>
                </c:pt>
                <c:pt idx="19">
                  <c:v>185991.90221263771</c:v>
                </c:pt>
                <c:pt idx="20">
                  <c:v>197475.25861158542</c:v>
                </c:pt>
                <c:pt idx="21">
                  <c:v>209029.0472982483</c:v>
                </c:pt>
                <c:pt idx="22">
                  <c:v>220640.05690283663</c:v>
                </c:pt>
                <c:pt idx="23">
                  <c:v>232295.82979497965</c:v>
                </c:pt>
                <c:pt idx="24">
                  <c:v>243984.6262076362</c:v>
                </c:pt>
              </c:numCache>
            </c:numRef>
          </c:val>
          <c:smooth val="0"/>
          <c:extLst>
            <c:ext xmlns:c16="http://schemas.microsoft.com/office/drawing/2014/chart" uri="{C3380CC4-5D6E-409C-BE32-E72D297353CC}">
              <c16:uniqueId val="{00000000-0ABC-44D5-91ED-C809520ABD9C}"/>
            </c:ext>
          </c:extLst>
        </c:ser>
        <c:ser>
          <c:idx val="3"/>
          <c:order val="1"/>
          <c:tx>
            <c:strRef>
              <c:f>'Fixed Rate 2'!$B$1</c:f>
              <c:strCache>
                <c:ptCount val="1"/>
                <c:pt idx="0">
                  <c:v>Fixed Rate 2</c:v>
                </c:pt>
              </c:strCache>
            </c:strRef>
          </c:tx>
          <c:marker>
            <c:symbol val="none"/>
          </c:marker>
          <c:val>
            <c:numRef>
              <c:f>'Fixed Rate 2'!$K$15:$K$39</c:f>
              <c:numCache>
                <c:formatCode>"$"#,##0</c:formatCode>
                <c:ptCount val="25"/>
                <c:pt idx="0">
                  <c:v>791.52000000000407</c:v>
                </c:pt>
                <c:pt idx="1">
                  <c:v>2363.2055250961548</c:v>
                </c:pt>
                <c:pt idx="2">
                  <c:v>4666.7084817929881</c:v>
                </c:pt>
                <c:pt idx="3">
                  <c:v>7656.0341705716583</c:v>
                </c:pt>
                <c:pt idx="4">
                  <c:v>11287.434772971563</c:v>
                </c:pt>
                <c:pt idx="5">
                  <c:v>15519.307531310582</c:v>
                </c:pt>
                <c:pt idx="6">
                  <c:v>20312.097416493969</c:v>
                </c:pt>
                <c:pt idx="7">
                  <c:v>25628.204088239243</c:v>
                </c:pt>
                <c:pt idx="8">
                  <c:v>31431.892960537858</c:v>
                </c:pt>
                <c:pt idx="9">
                  <c:v>37689.210193299179</c:v>
                </c:pt>
                <c:pt idx="10">
                  <c:v>44367.901438895497</c:v>
                </c:pt>
                <c:pt idx="11">
                  <c:v>51437.334179763151</c:v>
                </c:pt>
                <c:pt idx="12">
                  <c:v>58868.423500328659</c:v>
                </c:pt>
                <c:pt idx="13">
                  <c:v>66633.561143334795</c:v>
                </c:pt>
                <c:pt idx="14">
                  <c:v>74706.547707152233</c:v>
                </c:pt>
                <c:pt idx="15">
                  <c:v>83062.527846891331</c:v>
                </c:pt>
                <c:pt idx="16">
                  <c:v>91677.928348087036</c:v>
                </c:pt>
                <c:pt idx="17">
                  <c:v>100530.39894743098</c:v>
                </c:pt>
                <c:pt idx="18">
                  <c:v>109598.75578047794</c:v>
                </c:pt>
                <c:pt idx="19">
                  <c:v>118862.92734147102</c:v>
                </c:pt>
                <c:pt idx="20">
                  <c:v>128303.90284542114</c:v>
                </c:pt>
                <c:pt idx="21">
                  <c:v>137903.68288735076</c:v>
                </c:pt>
                <c:pt idx="22">
                  <c:v>147645.23229817985</c:v>
                </c:pt>
                <c:pt idx="23">
                  <c:v>157512.43510110129</c:v>
                </c:pt>
                <c:pt idx="24">
                  <c:v>167490.05147647375</c:v>
                </c:pt>
              </c:numCache>
            </c:numRef>
          </c:val>
          <c:smooth val="0"/>
          <c:extLst>
            <c:ext xmlns:c16="http://schemas.microsoft.com/office/drawing/2014/chart" uri="{C3380CC4-5D6E-409C-BE32-E72D297353CC}">
              <c16:uniqueId val="{00000001-0ABC-44D5-91ED-C809520ABD9C}"/>
            </c:ext>
          </c:extLst>
        </c:ser>
        <c:ser>
          <c:idx val="1"/>
          <c:order val="2"/>
          <c:tx>
            <c:strRef>
              <c:f>'Rate w Escalator 1'!$B$1</c:f>
              <c:strCache>
                <c:ptCount val="1"/>
                <c:pt idx="0">
                  <c:v>Rate w/ Escalator 1</c:v>
                </c:pt>
              </c:strCache>
            </c:strRef>
          </c:tx>
          <c:marker>
            <c:symbol val="none"/>
          </c:marker>
          <c:val>
            <c:numRef>
              <c:f>'Rate w Escalator 1'!$K$15:$K$39</c:f>
              <c:numCache>
                <c:formatCode>"$"#,##0</c:formatCode>
                <c:ptCount val="25"/>
                <c:pt idx="0">
                  <c:v>5738.5200000000041</c:v>
                </c:pt>
                <c:pt idx="1">
                  <c:v>11412.093025096157</c:v>
                </c:pt>
                <c:pt idx="2">
                  <c:v>17024.168730683523</c:v>
                </c:pt>
                <c:pt idx="3">
                  <c:v>22577.941337993652</c:v>
                </c:pt>
                <c:pt idx="4">
                  <c:v>28076.364874550261</c:v>
                </c:pt>
                <c:pt idx="5">
                  <c:v>33522.167624981113</c:v>
                </c:pt>
                <c:pt idx="6">
                  <c:v>38917.865830017799</c:v>
                </c:pt>
                <c:pt idx="7">
                  <c:v>44265.776669779851</c:v>
                </c:pt>
                <c:pt idx="8">
                  <c:v>49568.030565782952</c:v>
                </c:pt>
                <c:pt idx="9">
                  <c:v>54826.582834527784</c:v>
                </c:pt>
                <c:pt idx="10">
                  <c:v>60043.224724013991</c:v>
                </c:pt>
                <c:pt idx="11">
                  <c:v>65219.593863079579</c:v>
                </c:pt>
                <c:pt idx="12">
                  <c:v>70357.184152086396</c:v>
                </c:pt>
                <c:pt idx="13">
                  <c:v>75457.355122154826</c:v>
                </c:pt>
                <c:pt idx="14">
                  <c:v>80521.340788892267</c:v>
                </c:pt>
                <c:pt idx="15">
                  <c:v>85550.258025358344</c:v>
                </c:pt>
                <c:pt idx="16">
                  <c:v>90545.114477861644</c:v>
                </c:pt>
                <c:pt idx="17">
                  <c:v>95506.816047086875</c:v>
                </c:pt>
                <c:pt idx="18">
                  <c:v>100436.17395600457</c:v>
                </c:pt>
                <c:pt idx="19">
                  <c:v>105333.91142501582</c:v>
                </c:pt>
                <c:pt idx="20">
                  <c:v>110200.66997383005</c:v>
                </c:pt>
                <c:pt idx="21">
                  <c:v>115037.01536866267</c:v>
                </c:pt>
                <c:pt idx="22">
                  <c:v>119843.44323246912</c:v>
                </c:pt>
                <c:pt idx="23">
                  <c:v>124620.384335101</c:v>
                </c:pt>
                <c:pt idx="24">
                  <c:v>129368.20957947719</c:v>
                </c:pt>
              </c:numCache>
            </c:numRef>
          </c:val>
          <c:smooth val="0"/>
          <c:extLst>
            <c:ext xmlns:c16="http://schemas.microsoft.com/office/drawing/2014/chart" uri="{C3380CC4-5D6E-409C-BE32-E72D297353CC}">
              <c16:uniqueId val="{00000002-0ABC-44D5-91ED-C809520ABD9C}"/>
            </c:ext>
          </c:extLst>
        </c:ser>
        <c:ser>
          <c:idx val="4"/>
          <c:order val="3"/>
          <c:tx>
            <c:strRef>
              <c:f>'Rate w Escalator 2'!$B$1</c:f>
              <c:strCache>
                <c:ptCount val="1"/>
                <c:pt idx="0">
                  <c:v>Rate w/ Escalator 2</c:v>
                </c:pt>
              </c:strCache>
            </c:strRef>
          </c:tx>
          <c:marker>
            <c:symbol val="none"/>
          </c:marker>
          <c:val>
            <c:numRef>
              <c:f>'Rate w Escalator 2'!$K$15:$K$39</c:f>
              <c:numCache>
                <c:formatCode>"$"#,##0</c:formatCode>
                <c:ptCount val="25"/>
                <c:pt idx="0">
                  <c:v>4089.5200000000041</c:v>
                </c:pt>
                <c:pt idx="1">
                  <c:v>8236.7175803846185</c:v>
                </c:pt>
                <c:pt idx="2">
                  <c:v>12439.885805719785</c:v>
                </c:pt>
                <c:pt idx="3">
                  <c:v>16697.245039840818</c:v>
                </c:pt>
                <c:pt idx="4">
                  <c:v>21006.952230116822</c:v>
                </c:pt>
                <c:pt idx="5">
                  <c:v>25367.109586831317</c:v>
                </c:pt>
                <c:pt idx="6">
                  <c:v>29775.7726899638</c:v>
                </c:pt>
                <c:pt idx="7">
                  <c:v>34230.958054084484</c:v>
                </c:pt>
                <c:pt idx="8">
                  <c:v>38730.650180575794</c:v>
                </c:pt>
                <c:pt idx="9">
                  <c:v>43272.808124964409</c:v>
                </c:pt>
                <c:pt idx="10">
                  <c:v>47855.371605784727</c:v>
                </c:pt>
                <c:pt idx="11">
                  <c:v>52476.266680095141</c:v>
                </c:pt>
                <c:pt idx="12">
                  <c:v>57133.411009529409</c:v>
                </c:pt>
                <c:pt idx="13">
                  <c:v>61824.718739584408</c:v>
                </c:pt>
                <c:pt idx="14">
                  <c:v>66548.105013719614</c:v>
                </c:pt>
                <c:pt idx="15">
                  <c:v>71301.490142770563</c:v>
                </c:pt>
                <c:pt idx="16">
                  <c:v>76082.803449155603</c:v>
                </c:pt>
                <c:pt idx="17">
                  <c:v>80889.986804380693</c:v>
                </c:pt>
                <c:pt idx="18">
                  <c:v>85720.997877417976</c:v>
                </c:pt>
                <c:pt idx="19">
                  <c:v>90573.813110648727</c:v>
                </c:pt>
                <c:pt idx="20">
                  <c:v>95446.430439218064</c:v>
                </c:pt>
                <c:pt idx="21">
                  <c:v>100336.8717688453</c:v>
                </c:pt>
                <c:pt idx="22">
                  <c:v>105243.18522636857</c:v>
                </c:pt>
                <c:pt idx="23">
                  <c:v>110163.44719657308</c:v>
                </c:pt>
                <c:pt idx="24">
                  <c:v>115095.76415815829</c:v>
                </c:pt>
              </c:numCache>
            </c:numRef>
          </c:val>
          <c:smooth val="0"/>
          <c:extLst>
            <c:ext xmlns:c16="http://schemas.microsoft.com/office/drawing/2014/chart" uri="{C3380CC4-5D6E-409C-BE32-E72D297353CC}">
              <c16:uniqueId val="{00000003-0ABC-44D5-91ED-C809520ABD9C}"/>
            </c:ext>
          </c:extLst>
        </c:ser>
        <c:ser>
          <c:idx val="2"/>
          <c:order val="4"/>
          <c:tx>
            <c:strRef>
              <c:f>'% Discount 1'!$B$1</c:f>
              <c:strCache>
                <c:ptCount val="1"/>
                <c:pt idx="0">
                  <c:v>% Discount 1</c:v>
                </c:pt>
              </c:strCache>
            </c:strRef>
          </c:tx>
          <c:marker>
            <c:symbol val="none"/>
          </c:marker>
          <c:val>
            <c:numRef>
              <c:f>'% Discount 1'!$L$17:$L$41</c:f>
              <c:numCache>
                <c:formatCode>"$"#,##0</c:formatCode>
                <c:ptCount val="25"/>
                <c:pt idx="0">
                  <c:v>3871.8520000000062</c:v>
                </c:pt>
                <c:pt idx="1">
                  <c:v>7657.6133409711601</c:v>
                </c:pt>
                <c:pt idx="2">
                  <c:v>11359.550006370877</c:v>
                </c:pt>
                <c:pt idx="3">
                  <c:v>14979.856073211609</c:v>
                </c:pt>
                <c:pt idx="4">
                  <c:v>18520.656355060299</c:v>
                </c:pt>
                <c:pt idx="5">
                  <c:v>21984.008939067906</c:v>
                </c:pt>
                <c:pt idx="6">
                  <c:v>25371.907621463975</c:v>
                </c:pt>
                <c:pt idx="7">
                  <c:v>28686.284245761912</c:v>
                </c:pt>
                <c:pt idx="8">
                  <c:v>31929.010947739647</c:v>
                </c:pt>
                <c:pt idx="9">
                  <c:v>35101.902311087062</c:v>
                </c:pt>
                <c:pt idx="10">
                  <c:v>38206.717437445659</c:v>
                </c:pt>
                <c:pt idx="11">
                  <c:v>41245.161934407399</c:v>
                </c:pt>
                <c:pt idx="12">
                  <c:v>44218.889824887599</c:v>
                </c:pt>
                <c:pt idx="13">
                  <c:v>47129.505381141607</c:v>
                </c:pt>
                <c:pt idx="14">
                  <c:v>49978.564886555694</c:v>
                </c:pt>
                <c:pt idx="15">
                  <c:v>52767.57832820958</c:v>
                </c:pt>
                <c:pt idx="16">
                  <c:v>55498.011023080668</c:v>
                </c:pt>
                <c:pt idx="17">
                  <c:v>58171.285180637911</c:v>
                </c:pt>
                <c:pt idx="18">
                  <c:v>60788.781404456771</c:v>
                </c:pt>
                <c:pt idx="19">
                  <c:v>63351.840135374921</c:v>
                </c:pt>
                <c:pt idx="20">
                  <c:v>65861.763038601421</c:v>
                </c:pt>
                <c:pt idx="21">
                  <c:v>68319.814337089891</c:v>
                </c:pt>
                <c:pt idx="22">
                  <c:v>70727.22209338822</c:v>
                </c:pt>
                <c:pt idx="23">
                  <c:v>73085.179442083579</c:v>
                </c:pt>
                <c:pt idx="24">
                  <c:v>75394.845774871967</c:v>
                </c:pt>
              </c:numCache>
            </c:numRef>
          </c:val>
          <c:smooth val="0"/>
          <c:extLst>
            <c:ext xmlns:c16="http://schemas.microsoft.com/office/drawing/2014/chart" uri="{C3380CC4-5D6E-409C-BE32-E72D297353CC}">
              <c16:uniqueId val="{00000004-0ABC-44D5-91ED-C809520ABD9C}"/>
            </c:ext>
          </c:extLst>
        </c:ser>
        <c:ser>
          <c:idx val="5"/>
          <c:order val="5"/>
          <c:tx>
            <c:strRef>
              <c:f>'% Discount 2'!$B$1</c:f>
              <c:strCache>
                <c:ptCount val="1"/>
                <c:pt idx="0">
                  <c:v>% Discount 2</c:v>
                </c:pt>
              </c:strCache>
            </c:strRef>
          </c:tx>
          <c:marker>
            <c:symbol val="none"/>
          </c:marker>
          <c:val>
            <c:numRef>
              <c:f>'% Discount 2'!$L$17:$L$41</c:f>
              <c:numCache>
                <c:formatCode>"$"#,##0</c:formatCode>
                <c:ptCount val="25"/>
                <c:pt idx="0">
                  <c:v>3097.4815999999992</c:v>
                </c:pt>
                <c:pt idx="1">
                  <c:v>6126.0906727769216</c:v>
                </c:pt>
                <c:pt idx="2">
                  <c:v>9087.6400050966877</c:v>
                </c:pt>
                <c:pt idx="3">
                  <c:v>11983.884858569276</c:v>
                </c:pt>
                <c:pt idx="4">
                  <c:v>14816.525084048233</c:v>
                </c:pt>
                <c:pt idx="5">
                  <c:v>17587.207151254319</c:v>
                </c:pt>
                <c:pt idx="6">
                  <c:v>20297.526097171176</c:v>
                </c:pt>
                <c:pt idx="7">
                  <c:v>22949.027396609526</c:v>
                </c:pt>
                <c:pt idx="8">
                  <c:v>25543.208758191715</c:v>
                </c:pt>
                <c:pt idx="9">
                  <c:v>28081.521848869645</c:v>
                </c:pt>
                <c:pt idx="10">
                  <c:v>30565.37394995652</c:v>
                </c:pt>
                <c:pt idx="11">
                  <c:v>32996.129547525918</c:v>
                </c:pt>
                <c:pt idx="12">
                  <c:v>35375.111859910074</c:v>
                </c:pt>
                <c:pt idx="13">
                  <c:v>37703.604304913279</c:v>
                </c:pt>
                <c:pt idx="14">
                  <c:v>39982.851909244542</c:v>
                </c:pt>
                <c:pt idx="15">
                  <c:v>42214.062662567652</c:v>
                </c:pt>
                <c:pt idx="16">
                  <c:v>44398.408818464522</c:v>
                </c:pt>
                <c:pt idx="17">
                  <c:v>46537.02814451031</c:v>
                </c:pt>
                <c:pt idx="18">
                  <c:v>48631.0251235654</c:v>
                </c:pt>
                <c:pt idx="19">
                  <c:v>50681.472108299917</c:v>
                </c:pt>
                <c:pt idx="20">
                  <c:v>52689.410430881115</c:v>
                </c:pt>
                <c:pt idx="21">
                  <c:v>54655.851469671885</c:v>
                </c:pt>
                <c:pt idx="22">
                  <c:v>56581.777674710545</c:v>
                </c:pt>
                <c:pt idx="23">
                  <c:v>58468.143553666829</c:v>
                </c:pt>
                <c:pt idx="24">
                  <c:v>60315.876619897543</c:v>
                </c:pt>
              </c:numCache>
            </c:numRef>
          </c:val>
          <c:smooth val="0"/>
          <c:extLst>
            <c:ext xmlns:c16="http://schemas.microsoft.com/office/drawing/2014/chart" uri="{C3380CC4-5D6E-409C-BE32-E72D297353CC}">
              <c16:uniqueId val="{00000005-0ABC-44D5-91ED-C809520ABD9C}"/>
            </c:ext>
          </c:extLst>
        </c:ser>
        <c:ser>
          <c:idx val="6"/>
          <c:order val="6"/>
          <c:tx>
            <c:strRef>
              <c:f>'$ Discount 1'!$B$1</c:f>
              <c:strCache>
                <c:ptCount val="1"/>
                <c:pt idx="0">
                  <c:v>$ Discount 1</c:v>
                </c:pt>
              </c:strCache>
            </c:strRef>
          </c:tx>
          <c:marker>
            <c:symbol val="none"/>
          </c:marker>
          <c:val>
            <c:numRef>
              <c:f>'$ Discount 1'!$L$17:$L$41</c:f>
              <c:numCache>
                <c:formatCode>"$"#,##0</c:formatCode>
                <c:ptCount val="25"/>
                <c:pt idx="0">
                  <c:v>3298</c:v>
                </c:pt>
                <c:pt idx="1">
                  <c:v>6453.2980769230717</c:v>
                </c:pt>
                <c:pt idx="2">
                  <c:v>9472.0688332100526</c:v>
                </c:pt>
                <c:pt idx="3">
                  <c:v>12360.219701003849</c:v>
                </c:pt>
                <c:pt idx="4">
                  <c:v>15123.402502402718</c:v>
                </c:pt>
                <c:pt idx="5">
                  <c:v>17767.024509510291</c:v>
                </c:pt>
                <c:pt idx="6">
                  <c:v>20296.259025925709</c:v>
                </c:pt>
                <c:pt idx="7">
                  <c:v>22716.055510380851</c:v>
                </c:pt>
                <c:pt idx="8">
                  <c:v>25031.149262335526</c:v>
                </c:pt>
                <c:pt idx="9">
                  <c:v>27246.070688484469</c:v>
                </c:pt>
                <c:pt idx="10">
                  <c:v>29365.154168309658</c:v>
                </c:pt>
                <c:pt idx="11">
                  <c:v>31392.546536027028</c:v>
                </c:pt>
                <c:pt idx="12">
                  <c:v>33332.21519552586</c:v>
                </c:pt>
                <c:pt idx="13">
                  <c:v>35187.955884180992</c:v>
                </c:pt>
                <c:pt idx="14">
                  <c:v>36963.400100730854</c:v>
                </c:pt>
                <c:pt idx="15">
                  <c:v>38662.022211756921</c:v>
                </c:pt>
                <c:pt idx="16">
                  <c:v>40287.146250671285</c:v>
                </c:pt>
                <c:pt idx="17">
                  <c:v>41841.952422517243</c:v>
                </c:pt>
                <c:pt idx="18">
                  <c:v>43329.483327312169</c:v>
                </c:pt>
                <c:pt idx="19">
                  <c:v>44752.649914111156</c:v>
                </c:pt>
                <c:pt idx="20">
                  <c:v>46114.237177442883</c:v>
                </c:pt>
                <c:pt idx="21">
                  <c:v>47416.909607265065</c:v>
                </c:pt>
                <c:pt idx="22">
                  <c:v>48663.216403104554</c:v>
                </c:pt>
                <c:pt idx="23">
                  <c:v>49855.596462585607</c:v>
                </c:pt>
                <c:pt idx="24">
                  <c:v>50996.383154108342</c:v>
                </c:pt>
              </c:numCache>
            </c:numRef>
          </c:val>
          <c:smooth val="0"/>
          <c:extLst>
            <c:ext xmlns:c16="http://schemas.microsoft.com/office/drawing/2014/chart" uri="{C3380CC4-5D6E-409C-BE32-E72D297353CC}">
              <c16:uniqueId val="{00000006-0ABC-44D5-91ED-C809520ABD9C}"/>
            </c:ext>
          </c:extLst>
        </c:ser>
        <c:ser>
          <c:idx val="7"/>
          <c:order val="7"/>
          <c:tx>
            <c:strRef>
              <c:f>'$ Discount 2'!$B$1</c:f>
              <c:strCache>
                <c:ptCount val="1"/>
                <c:pt idx="0">
                  <c:v>$ Discount 2</c:v>
                </c:pt>
              </c:strCache>
            </c:strRef>
          </c:tx>
          <c:marker>
            <c:symbol val="none"/>
          </c:marker>
          <c:val>
            <c:numRef>
              <c:f>'$ Discount 2'!$L$17:$L$41</c:f>
              <c:numCache>
                <c:formatCode>"$"#,##0</c:formatCode>
                <c:ptCount val="25"/>
                <c:pt idx="0">
                  <c:v>2638.4000000000015</c:v>
                </c:pt>
                <c:pt idx="1">
                  <c:v>5162.6384615384613</c:v>
                </c:pt>
                <c:pt idx="2">
                  <c:v>7577.6550665680497</c:v>
                </c:pt>
                <c:pt idx="3">
                  <c:v>9888.1757608030857</c:v>
                </c:pt>
                <c:pt idx="4">
                  <c:v>12098.722001922184</c:v>
                </c:pt>
                <c:pt idx="5">
                  <c:v>14213.619607608241</c:v>
                </c:pt>
                <c:pt idx="6">
                  <c:v>16237.007220740581</c:v>
                </c:pt>
                <c:pt idx="7">
                  <c:v>18172.844408304692</c:v>
                </c:pt>
                <c:pt idx="8">
                  <c:v>20024.919409868431</c:v>
                </c:pt>
                <c:pt idx="9">
                  <c:v>21796.856550787586</c:v>
                </c:pt>
                <c:pt idx="10">
                  <c:v>23492.123334647738</c:v>
                </c:pt>
                <c:pt idx="11">
                  <c:v>25114.037228821635</c:v>
                </c:pt>
                <c:pt idx="12">
                  <c:v>26665.772156420699</c:v>
                </c:pt>
                <c:pt idx="13">
                  <c:v>28150.364707344801</c:v>
                </c:pt>
                <c:pt idx="14">
                  <c:v>29570.720080584691</c:v>
                </c:pt>
                <c:pt idx="15">
                  <c:v>30929.617769405544</c:v>
                </c:pt>
                <c:pt idx="16">
                  <c:v>32229.717000537035</c:v>
                </c:pt>
                <c:pt idx="17">
                  <c:v>33473.561938013801</c:v>
                </c:pt>
                <c:pt idx="18">
                  <c:v>34663.586661849738</c:v>
                </c:pt>
                <c:pt idx="19">
                  <c:v>35802.119931288929</c:v>
                </c:pt>
                <c:pt idx="20">
                  <c:v>36891.389741954314</c:v>
                </c:pt>
                <c:pt idx="21">
                  <c:v>37933.527685812056</c:v>
                </c:pt>
                <c:pt idx="22">
                  <c:v>38930.573122483649</c:v>
                </c:pt>
                <c:pt idx="23">
                  <c:v>39884.477170068487</c:v>
                </c:pt>
                <c:pt idx="24">
                  <c:v>40797.106523286675</c:v>
                </c:pt>
              </c:numCache>
            </c:numRef>
          </c:val>
          <c:smooth val="0"/>
          <c:extLst>
            <c:ext xmlns:c16="http://schemas.microsoft.com/office/drawing/2014/chart" uri="{C3380CC4-5D6E-409C-BE32-E72D297353CC}">
              <c16:uniqueId val="{00000007-0ABC-44D5-91ED-C809520ABD9C}"/>
            </c:ext>
          </c:extLst>
        </c:ser>
        <c:dLbls>
          <c:showLegendKey val="0"/>
          <c:showVal val="0"/>
          <c:showCatName val="0"/>
          <c:showSerName val="0"/>
          <c:showPercent val="0"/>
          <c:showBubbleSize val="0"/>
        </c:dLbls>
        <c:smooth val="0"/>
        <c:axId val="386840568"/>
        <c:axId val="386840960"/>
      </c:lineChart>
      <c:catAx>
        <c:axId val="386840568"/>
        <c:scaling>
          <c:orientation val="minMax"/>
        </c:scaling>
        <c:delete val="0"/>
        <c:axPos val="b"/>
        <c:majorTickMark val="out"/>
        <c:minorTickMark val="none"/>
        <c:tickLblPos val="nextTo"/>
        <c:crossAx val="386840960"/>
        <c:crosses val="autoZero"/>
        <c:auto val="1"/>
        <c:lblAlgn val="ctr"/>
        <c:lblOffset val="100"/>
        <c:noMultiLvlLbl val="0"/>
      </c:catAx>
      <c:valAx>
        <c:axId val="386840960"/>
        <c:scaling>
          <c:orientation val="minMax"/>
        </c:scaling>
        <c:delete val="0"/>
        <c:axPos val="l"/>
        <c:majorGridlines/>
        <c:numFmt formatCode="&quot;$&quot;#,##0" sourceLinked="1"/>
        <c:majorTickMark val="out"/>
        <c:minorTickMark val="none"/>
        <c:tickLblPos val="nextTo"/>
        <c:crossAx val="386840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1744980</xdr:colOff>
      <xdr:row>38</xdr:row>
      <xdr:rowOff>65666</xdr:rowOff>
    </xdr:from>
    <xdr:to>
      <xdr:col>1</xdr:col>
      <xdr:colOff>2788920</xdr:colOff>
      <xdr:row>42</xdr:row>
      <xdr:rowOff>186689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3100" y="9072506"/>
          <a:ext cx="1043940" cy="921123"/>
        </a:xfrm>
        <a:prstGeom prst="rect">
          <a:avLst/>
        </a:prstGeom>
      </xdr:spPr>
    </xdr:pic>
    <xdr:clientData/>
  </xdr:twoCellAnchor>
  <xdr:twoCellAnchor editAs="oneCell">
    <xdr:from>
      <xdr:col>8</xdr:col>
      <xdr:colOff>15238</xdr:colOff>
      <xdr:row>2</xdr:row>
      <xdr:rowOff>342900</xdr:rowOff>
    </xdr:from>
    <xdr:to>
      <xdr:col>9</xdr:col>
      <xdr:colOff>688553</xdr:colOff>
      <xdr:row>5</xdr:row>
      <xdr:rowOff>861060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13518" y="822960"/>
          <a:ext cx="1633435" cy="2369820"/>
        </a:xfrm>
        <a:prstGeom prst="rect">
          <a:avLst/>
        </a:prstGeom>
        <a:ln w="9525">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213360</xdr:colOff>
      <xdr:row>0</xdr:row>
      <xdr:rowOff>167640</xdr:rowOff>
    </xdr:from>
    <xdr:to>
      <xdr:col>12</xdr:col>
      <xdr:colOff>350520</xdr:colOff>
      <xdr:row>26</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3" displayName="Table3" ref="N4:O12" totalsRowShown="0" headerRowDxfId="5" dataDxfId="3" headerRowBorderDxfId="4" tableBorderDxfId="2">
  <autoFilter ref="N4:O12"/>
  <tableColumns count="2">
    <tableColumn id="1" name="Option(s)" dataDxfId="1"/>
    <tableColumn id="2" name="NPV of Savings 25 Year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xcelenergy.com/staticfiles/xe-responsive/Admin/Managed%20Documents%20&amp;%20PDFs/MN-SRC-Eligible-Billing-Rates.pdf" TargetMode="External"/><Relationship Id="rId7" Type="http://schemas.openxmlformats.org/officeDocument/2006/relationships/drawing" Target="../drawings/drawing1.xml"/><Relationship Id="rId2" Type="http://schemas.openxmlformats.org/officeDocument/2006/relationships/hyperlink" Target="http://www.cleanenergyresourceteams.org/sites/default/files/REC-BestPracticesClaims.pdf" TargetMode="External"/><Relationship Id="rId1" Type="http://schemas.openxmlformats.org/officeDocument/2006/relationships/hyperlink" Target="mailto:tdrake@gpisd.net" TargetMode="External"/><Relationship Id="rId6" Type="http://schemas.openxmlformats.org/officeDocument/2006/relationships/printerSettings" Target="../printerSettings/printerSettings1.bin"/><Relationship Id="rId5" Type="http://schemas.openxmlformats.org/officeDocument/2006/relationships/hyperlink" Target="https://youtu.be/b2zellqtNzc" TargetMode="External"/><Relationship Id="rId4" Type="http://schemas.openxmlformats.org/officeDocument/2006/relationships/hyperlink" Target="http://www.cleanenergyresourceteams.org/sites/default/files/Xcel_Revised_Rates_2.1.2016.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tabSelected="1" zoomScaleNormal="100" workbookViewId="0">
      <selection activeCell="B3" sqref="B3:H3"/>
    </sheetView>
  </sheetViews>
  <sheetFormatPr defaultRowHeight="14.4" x14ac:dyDescent="0.3"/>
  <cols>
    <col min="1" max="1" width="2.88671875" customWidth="1"/>
    <col min="2" max="2" width="45.77734375" customWidth="1"/>
    <col min="3" max="10" width="14" customWidth="1"/>
    <col min="11" max="11" width="7.88671875" customWidth="1"/>
    <col min="13" max="13" width="3.6640625" customWidth="1"/>
  </cols>
  <sheetData>
    <row r="1" spans="1:27" x14ac:dyDescent="0.3">
      <c r="A1" s="49"/>
      <c r="B1" s="49"/>
      <c r="C1" s="49"/>
      <c r="D1" s="49"/>
      <c r="E1" s="49"/>
      <c r="F1" s="49"/>
      <c r="G1" s="49"/>
      <c r="H1" s="49"/>
      <c r="I1" s="49"/>
      <c r="J1" s="49"/>
      <c r="K1" s="49"/>
      <c r="L1" s="49"/>
      <c r="M1" s="49"/>
      <c r="N1" s="49"/>
      <c r="O1" s="49"/>
      <c r="P1" s="49"/>
      <c r="Q1" s="49"/>
      <c r="R1" s="49"/>
      <c r="S1" s="49"/>
      <c r="T1" s="49"/>
      <c r="U1" s="49"/>
      <c r="V1" s="49"/>
      <c r="W1" s="49"/>
      <c r="X1" s="49"/>
      <c r="Y1" s="49"/>
      <c r="Z1" s="49"/>
      <c r="AA1" s="49"/>
    </row>
    <row r="2" spans="1:27" ht="23.4" x14ac:dyDescent="0.45">
      <c r="A2" s="49"/>
      <c r="B2" s="125" t="s">
        <v>45</v>
      </c>
      <c r="C2" s="126"/>
      <c r="D2" s="126"/>
      <c r="E2" s="126"/>
      <c r="F2" s="126"/>
      <c r="G2" s="126"/>
      <c r="H2" s="127"/>
      <c r="I2" s="51"/>
      <c r="J2" s="51"/>
      <c r="K2" s="49"/>
      <c r="L2" s="49"/>
      <c r="M2" s="49"/>
      <c r="N2" s="49"/>
      <c r="O2" s="49"/>
      <c r="P2" s="49"/>
      <c r="Q2" s="49"/>
      <c r="R2" s="49"/>
      <c r="S2" s="49"/>
      <c r="T2" s="49"/>
      <c r="U2" s="49"/>
      <c r="V2" s="49"/>
      <c r="W2" s="49"/>
      <c r="X2" s="49"/>
      <c r="Y2" s="49"/>
      <c r="Z2" s="49"/>
      <c r="AA2" s="49"/>
    </row>
    <row r="3" spans="1:27" ht="54" customHeight="1" x14ac:dyDescent="0.3">
      <c r="A3" s="49"/>
      <c r="B3" s="137" t="s">
        <v>54</v>
      </c>
      <c r="C3" s="138"/>
      <c r="D3" s="138"/>
      <c r="E3" s="138"/>
      <c r="F3" s="138"/>
      <c r="G3" s="138"/>
      <c r="H3" s="139"/>
      <c r="I3" s="49"/>
      <c r="J3" s="49"/>
      <c r="K3" s="49"/>
      <c r="L3" s="49"/>
      <c r="M3" s="49"/>
      <c r="N3" s="49"/>
      <c r="O3" s="49"/>
      <c r="P3" s="49"/>
      <c r="Q3" s="49"/>
      <c r="R3" s="49"/>
      <c r="S3" s="49"/>
      <c r="T3" s="49"/>
      <c r="U3" s="49"/>
      <c r="V3" s="49"/>
      <c r="W3" s="49"/>
      <c r="X3" s="49"/>
      <c r="Y3" s="49"/>
      <c r="Z3" s="49"/>
      <c r="AA3" s="49"/>
    </row>
    <row r="4" spans="1:27" ht="37.799999999999997" customHeight="1" x14ac:dyDescent="0.3">
      <c r="A4" s="49"/>
      <c r="B4" s="140" t="s">
        <v>55</v>
      </c>
      <c r="C4" s="141"/>
      <c r="D4" s="141"/>
      <c r="E4" s="141"/>
      <c r="F4" s="141"/>
      <c r="G4" s="141"/>
      <c r="H4" s="142"/>
      <c r="I4" s="49"/>
      <c r="J4" s="49"/>
      <c r="K4" s="49"/>
      <c r="L4" s="49"/>
      <c r="M4" s="49"/>
      <c r="N4" s="49"/>
      <c r="O4" s="49"/>
      <c r="P4" s="49"/>
      <c r="Q4" s="49"/>
      <c r="R4" s="49"/>
      <c r="S4" s="49"/>
      <c r="T4" s="49"/>
      <c r="U4" s="49"/>
      <c r="V4" s="49"/>
      <c r="W4" s="49"/>
      <c r="X4" s="49"/>
      <c r="Y4" s="49"/>
      <c r="Z4" s="49"/>
      <c r="AA4" s="49"/>
    </row>
    <row r="5" spans="1:27" s="108" customFormat="1" ht="54" customHeight="1" x14ac:dyDescent="0.3">
      <c r="A5" s="49"/>
      <c r="B5" s="140" t="s">
        <v>97</v>
      </c>
      <c r="C5" s="141"/>
      <c r="D5" s="141"/>
      <c r="E5" s="141"/>
      <c r="F5" s="141"/>
      <c r="G5" s="141"/>
      <c r="H5" s="142"/>
      <c r="I5" s="49"/>
      <c r="J5" s="49"/>
      <c r="K5" s="49"/>
      <c r="L5" s="49"/>
      <c r="M5" s="49"/>
      <c r="N5" s="49"/>
      <c r="O5" s="49"/>
      <c r="P5" s="49"/>
      <c r="Q5" s="49"/>
      <c r="R5" s="49"/>
      <c r="S5" s="49"/>
      <c r="T5" s="49"/>
      <c r="U5" s="49"/>
      <c r="V5" s="49"/>
      <c r="W5" s="49"/>
      <c r="X5" s="49"/>
      <c r="Y5" s="49"/>
      <c r="Z5" s="49"/>
      <c r="AA5" s="49"/>
    </row>
    <row r="6" spans="1:27" ht="79.2" customHeight="1" x14ac:dyDescent="0.3">
      <c r="A6" s="49"/>
      <c r="B6" s="140" t="s">
        <v>98</v>
      </c>
      <c r="C6" s="141"/>
      <c r="D6" s="141"/>
      <c r="E6" s="141"/>
      <c r="F6" s="141"/>
      <c r="G6" s="141"/>
      <c r="H6" s="128"/>
      <c r="I6" s="49"/>
      <c r="J6" s="49"/>
      <c r="K6" s="49"/>
      <c r="L6" s="49"/>
      <c r="M6" s="49"/>
      <c r="N6" s="49"/>
      <c r="O6" s="49"/>
      <c r="P6" s="49"/>
      <c r="Q6" s="49"/>
      <c r="R6" s="49"/>
      <c r="S6" s="49"/>
      <c r="T6" s="49"/>
      <c r="U6" s="49"/>
      <c r="V6" s="49"/>
      <c r="W6" s="49"/>
      <c r="X6" s="49"/>
      <c r="Y6" s="49"/>
      <c r="Z6" s="49"/>
      <c r="AA6" s="49"/>
    </row>
    <row r="7" spans="1:27" s="108" customFormat="1" ht="25.8" customHeight="1" x14ac:dyDescent="0.3">
      <c r="A7" s="49"/>
      <c r="B7" s="157" t="s">
        <v>102</v>
      </c>
      <c r="C7" s="158"/>
      <c r="D7" s="158"/>
      <c r="E7" s="158"/>
      <c r="F7" s="158"/>
      <c r="G7" s="158"/>
      <c r="H7" s="159"/>
      <c r="I7" s="49"/>
      <c r="J7" s="49"/>
      <c r="K7" s="49"/>
      <c r="L7" s="49"/>
      <c r="M7" s="49"/>
      <c r="N7" s="49"/>
      <c r="O7" s="49"/>
      <c r="P7" s="49"/>
      <c r="Q7" s="49"/>
      <c r="R7" s="49"/>
      <c r="S7" s="49"/>
      <c r="T7" s="49"/>
      <c r="U7" s="49"/>
      <c r="V7" s="49"/>
      <c r="W7" s="49"/>
      <c r="X7" s="49"/>
      <c r="Y7" s="49"/>
      <c r="Z7" s="49"/>
      <c r="AA7" s="49"/>
    </row>
    <row r="8" spans="1:27" x14ac:dyDescent="0.3">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7" ht="23.4" x14ac:dyDescent="0.45">
      <c r="A9" s="49"/>
      <c r="B9" s="74" t="s">
        <v>43</v>
      </c>
      <c r="C9" s="24"/>
      <c r="D9" s="24"/>
      <c r="E9" s="24"/>
      <c r="F9" s="24"/>
      <c r="G9" s="24"/>
      <c r="H9" s="25"/>
      <c r="I9" s="52"/>
      <c r="J9" s="52"/>
      <c r="K9" s="49"/>
      <c r="L9" s="49"/>
      <c r="M9" s="49"/>
      <c r="N9" s="49"/>
      <c r="O9" s="49"/>
      <c r="P9" s="49"/>
      <c r="Q9" s="49"/>
      <c r="R9" s="49"/>
      <c r="S9" s="49"/>
      <c r="T9" s="49"/>
      <c r="U9" s="49"/>
      <c r="V9" s="49"/>
      <c r="W9" s="49"/>
      <c r="X9" s="49"/>
      <c r="Y9" s="49"/>
      <c r="Z9" s="49"/>
      <c r="AA9" s="49"/>
    </row>
    <row r="10" spans="1:27" x14ac:dyDescent="0.3">
      <c r="A10" s="49"/>
      <c r="B10" s="76" t="s">
        <v>79</v>
      </c>
      <c r="C10" s="111">
        <v>200</v>
      </c>
      <c r="D10" s="147"/>
      <c r="E10" s="148"/>
      <c r="F10" s="148"/>
      <c r="G10" s="148"/>
      <c r="H10" s="149"/>
      <c r="I10" s="49"/>
      <c r="J10" s="49"/>
      <c r="K10" s="49"/>
      <c r="L10" s="49"/>
      <c r="M10" s="49"/>
      <c r="N10" s="49"/>
      <c r="O10" s="49"/>
      <c r="P10" s="49"/>
      <c r="Q10" s="49"/>
      <c r="R10" s="49"/>
      <c r="S10" s="49"/>
      <c r="T10" s="49"/>
      <c r="U10" s="49"/>
      <c r="V10" s="49"/>
      <c r="W10" s="49"/>
      <c r="X10" s="49"/>
      <c r="Y10" s="49"/>
      <c r="Z10" s="49"/>
      <c r="AA10" s="49"/>
    </row>
    <row r="11" spans="1:27" x14ac:dyDescent="0.3">
      <c r="A11" s="49"/>
      <c r="B11" s="75" t="s">
        <v>80</v>
      </c>
      <c r="C11" s="110">
        <v>1649</v>
      </c>
      <c r="D11" s="144" t="s">
        <v>94</v>
      </c>
      <c r="E11" s="145"/>
      <c r="F11" s="145"/>
      <c r="G11" s="145"/>
      <c r="H11" s="146"/>
      <c r="I11" s="49"/>
      <c r="J11" s="49"/>
      <c r="K11" s="49"/>
      <c r="L11" s="49"/>
      <c r="M11" s="49"/>
      <c r="N11" s="49"/>
      <c r="O11" s="49"/>
      <c r="P11" s="49"/>
      <c r="Q11" s="49"/>
      <c r="R11" s="49"/>
      <c r="S11" s="49"/>
      <c r="T11" s="49"/>
      <c r="U11" s="49"/>
      <c r="V11" s="49"/>
      <c r="W11" s="49"/>
      <c r="X11" s="49"/>
      <c r="Y11" s="49"/>
      <c r="Z11" s="49"/>
      <c r="AA11" s="49"/>
    </row>
    <row r="12" spans="1:27" x14ac:dyDescent="0.3">
      <c r="A12" s="49"/>
      <c r="B12" s="75" t="s">
        <v>82</v>
      </c>
      <c r="C12" s="110">
        <f>C10*C11</f>
        <v>329800</v>
      </c>
      <c r="D12" s="144" t="s">
        <v>81</v>
      </c>
      <c r="E12" s="145"/>
      <c r="F12" s="145"/>
      <c r="G12" s="145"/>
      <c r="H12" s="146"/>
      <c r="I12" s="49"/>
      <c r="J12" s="49"/>
      <c r="K12" s="49"/>
      <c r="L12" s="49"/>
      <c r="M12" s="49"/>
      <c r="N12" s="49"/>
      <c r="O12" s="49"/>
      <c r="P12" s="49"/>
      <c r="Q12" s="49"/>
      <c r="R12" s="49"/>
      <c r="S12" s="49"/>
      <c r="T12" s="49"/>
      <c r="U12" s="49"/>
      <c r="V12" s="49"/>
      <c r="W12" s="49"/>
      <c r="X12" s="49"/>
      <c r="Y12" s="49"/>
      <c r="Z12" s="49"/>
      <c r="AA12" s="49"/>
    </row>
    <row r="13" spans="1:27" x14ac:dyDescent="0.3">
      <c r="A13" s="49"/>
      <c r="B13" s="76" t="s">
        <v>57</v>
      </c>
      <c r="C13" s="22">
        <v>9.74E-2</v>
      </c>
      <c r="D13" s="143" t="s">
        <v>60</v>
      </c>
      <c r="E13" s="143"/>
      <c r="F13" s="143"/>
      <c r="G13" s="143"/>
      <c r="H13" s="143"/>
      <c r="I13" s="53"/>
      <c r="J13" s="49"/>
      <c r="K13" s="49"/>
      <c r="L13" s="49"/>
      <c r="M13" s="49"/>
      <c r="N13" s="49"/>
      <c r="O13" s="49"/>
      <c r="P13" s="49"/>
      <c r="Q13" s="49"/>
      <c r="R13" s="49"/>
      <c r="S13" s="49"/>
      <c r="T13" s="49"/>
      <c r="U13" s="49"/>
      <c r="V13" s="49"/>
      <c r="W13" s="49"/>
      <c r="X13" s="49"/>
      <c r="Y13" s="49"/>
      <c r="Z13" s="49"/>
      <c r="AA13" s="49"/>
    </row>
    <row r="14" spans="1:27" x14ac:dyDescent="0.3">
      <c r="A14" s="49"/>
      <c r="B14" s="76" t="s">
        <v>58</v>
      </c>
      <c r="C14" s="23">
        <v>0.02</v>
      </c>
      <c r="D14" s="143" t="s">
        <v>60</v>
      </c>
      <c r="E14" s="143"/>
      <c r="F14" s="143"/>
      <c r="G14" s="143"/>
      <c r="H14" s="143"/>
      <c r="I14" s="49"/>
      <c r="J14" s="49"/>
      <c r="K14" s="49"/>
      <c r="L14" s="49"/>
      <c r="M14" s="49"/>
      <c r="N14" s="49"/>
      <c r="O14" s="49"/>
      <c r="P14" s="49"/>
      <c r="Q14" s="49"/>
      <c r="R14" s="49"/>
      <c r="S14" s="49"/>
      <c r="T14" s="49"/>
      <c r="U14" s="49"/>
      <c r="V14" s="49"/>
      <c r="W14" s="49"/>
      <c r="X14" s="49"/>
      <c r="Y14" s="49"/>
      <c r="Z14" s="49"/>
      <c r="AA14" s="49"/>
    </row>
    <row r="15" spans="1:27" x14ac:dyDescent="0.3">
      <c r="A15" s="49"/>
      <c r="B15" s="76" t="s">
        <v>1</v>
      </c>
      <c r="C15" s="81">
        <v>5.0000000000000001E-3</v>
      </c>
      <c r="D15" s="162" t="s">
        <v>46</v>
      </c>
      <c r="E15" s="162"/>
      <c r="F15" s="162"/>
      <c r="G15" s="162"/>
      <c r="H15" s="162"/>
      <c r="I15" s="49"/>
      <c r="J15" s="49"/>
      <c r="K15" s="49"/>
      <c r="L15" s="49"/>
      <c r="M15" s="49"/>
      <c r="N15" s="49"/>
      <c r="O15" s="49"/>
      <c r="P15" s="49"/>
      <c r="Q15" s="49"/>
      <c r="R15" s="49"/>
      <c r="S15" s="49"/>
      <c r="T15" s="49"/>
      <c r="U15" s="49"/>
      <c r="V15" s="49"/>
      <c r="W15" s="49"/>
      <c r="X15" s="49"/>
      <c r="Y15" s="49"/>
      <c r="Z15" s="49"/>
      <c r="AA15" s="49"/>
    </row>
    <row r="16" spans="1:27" s="107" customFormat="1" x14ac:dyDescent="0.3">
      <c r="A16" s="49"/>
      <c r="B16" s="76" t="s">
        <v>2</v>
      </c>
      <c r="C16" s="81">
        <v>2.6499999999999999E-2</v>
      </c>
      <c r="D16" s="162" t="s">
        <v>87</v>
      </c>
      <c r="E16" s="162"/>
      <c r="F16" s="162"/>
      <c r="G16" s="162"/>
      <c r="H16" s="162"/>
      <c r="I16" s="49"/>
      <c r="J16" s="49"/>
      <c r="K16" s="49"/>
      <c r="L16" s="49"/>
      <c r="M16" s="49"/>
      <c r="N16" s="49"/>
      <c r="O16" s="49"/>
      <c r="P16" s="49"/>
      <c r="Q16" s="49"/>
      <c r="R16" s="49"/>
      <c r="S16" s="49"/>
      <c r="T16" s="49"/>
      <c r="U16" s="49"/>
      <c r="V16" s="49"/>
      <c r="W16" s="49"/>
      <c r="X16" s="49"/>
      <c r="Y16" s="49"/>
      <c r="Z16" s="49"/>
      <c r="AA16" s="49"/>
    </row>
    <row r="17" spans="1:27" x14ac:dyDescent="0.3">
      <c r="A17" s="49"/>
      <c r="B17" s="76" t="s">
        <v>74</v>
      </c>
      <c r="C17" s="81">
        <v>0.04</v>
      </c>
      <c r="D17" s="162" t="s">
        <v>75</v>
      </c>
      <c r="E17" s="162"/>
      <c r="F17" s="162"/>
      <c r="G17" s="162"/>
      <c r="H17" s="162"/>
      <c r="I17" s="49"/>
      <c r="J17" s="49"/>
      <c r="K17" s="49"/>
      <c r="L17" s="49"/>
      <c r="M17" s="49"/>
      <c r="N17" s="49"/>
      <c r="O17" s="49"/>
      <c r="P17" s="49"/>
      <c r="Q17" s="49"/>
      <c r="R17" s="49"/>
      <c r="S17" s="49"/>
      <c r="T17" s="49"/>
      <c r="U17" s="49"/>
      <c r="V17" s="49"/>
      <c r="W17" s="49"/>
      <c r="X17" s="49"/>
      <c r="Y17" s="49"/>
      <c r="Z17" s="49"/>
      <c r="AA17" s="49"/>
    </row>
    <row r="18" spans="1:27" x14ac:dyDescent="0.3">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ht="29.4" customHeight="1" thickBot="1" x14ac:dyDescent="0.5">
      <c r="A19" s="49"/>
      <c r="B19" s="74" t="s">
        <v>44</v>
      </c>
      <c r="C19" s="86"/>
      <c r="D19" s="86"/>
      <c r="E19" s="86"/>
      <c r="F19" s="86"/>
      <c r="G19" s="86"/>
      <c r="H19" s="97"/>
      <c r="I19" s="86"/>
      <c r="J19" s="97"/>
      <c r="K19" s="49"/>
      <c r="L19" s="49"/>
      <c r="M19" s="105"/>
      <c r="N19" s="105"/>
      <c r="O19" s="105"/>
      <c r="P19" s="105"/>
      <c r="Q19" s="49"/>
      <c r="R19" s="49"/>
      <c r="S19" s="49"/>
      <c r="T19" s="49"/>
      <c r="U19" s="49"/>
      <c r="V19" s="49"/>
      <c r="W19" s="49"/>
      <c r="X19" s="49"/>
      <c r="Y19" s="49"/>
      <c r="Z19" s="49"/>
      <c r="AA19" s="49"/>
    </row>
    <row r="20" spans="1:27" ht="29.4" customHeight="1" thickBot="1" x14ac:dyDescent="0.35">
      <c r="A20" s="49"/>
      <c r="B20" s="83" t="s">
        <v>16</v>
      </c>
      <c r="C20" s="87" t="s">
        <v>23</v>
      </c>
      <c r="D20" s="88" t="s">
        <v>24</v>
      </c>
      <c r="E20" s="118" t="s">
        <v>25</v>
      </c>
      <c r="F20" s="119" t="s">
        <v>26</v>
      </c>
      <c r="G20" s="120" t="s">
        <v>62</v>
      </c>
      <c r="H20" s="121" t="s">
        <v>63</v>
      </c>
      <c r="I20" s="122" t="s">
        <v>64</v>
      </c>
      <c r="J20" s="123" t="s">
        <v>65</v>
      </c>
      <c r="K20" s="106" t="s">
        <v>73</v>
      </c>
      <c r="L20" s="156" t="s">
        <v>101</v>
      </c>
      <c r="M20" s="156"/>
      <c r="N20" s="156"/>
      <c r="O20" s="49"/>
      <c r="P20" s="49"/>
      <c r="Q20" s="49"/>
      <c r="R20" s="49"/>
      <c r="S20" s="49"/>
      <c r="T20" s="49"/>
      <c r="U20" s="49"/>
      <c r="V20" s="49"/>
      <c r="W20" s="49"/>
      <c r="X20" s="49"/>
      <c r="Y20" s="49"/>
      <c r="Z20" s="49"/>
      <c r="AA20" s="49"/>
    </row>
    <row r="21" spans="1:27" ht="14.4" customHeight="1" x14ac:dyDescent="0.3">
      <c r="A21" s="49"/>
      <c r="B21" s="84" t="s">
        <v>56</v>
      </c>
      <c r="C21" s="89">
        <v>0.1</v>
      </c>
      <c r="D21" s="90">
        <v>0.115</v>
      </c>
      <c r="E21" s="89">
        <v>0.1</v>
      </c>
      <c r="F21" s="90">
        <v>0.105</v>
      </c>
      <c r="G21" s="98">
        <f>($C$13+$C$14)-(($C$13+$C$14)*G23)</f>
        <v>0.10566</v>
      </c>
      <c r="H21" s="99">
        <f>($C$13+$C$14)-(($C$13+$C$14)*H23)</f>
        <v>0.10800800000000001</v>
      </c>
      <c r="I21" s="98">
        <f>$C$13+$C$14-I23</f>
        <v>0.10740000000000001</v>
      </c>
      <c r="J21" s="99">
        <f>$C$13+$C$14-J23</f>
        <v>0.1094</v>
      </c>
      <c r="K21" s="104"/>
      <c r="L21" s="156"/>
      <c r="M21" s="156"/>
      <c r="N21" s="156"/>
      <c r="O21" s="49"/>
      <c r="P21" s="49"/>
      <c r="Q21" s="49"/>
      <c r="R21" s="49"/>
      <c r="S21" s="49"/>
      <c r="T21" s="49"/>
      <c r="U21" s="49"/>
      <c r="V21" s="49"/>
      <c r="W21" s="49"/>
      <c r="X21" s="49"/>
      <c r="Y21" s="49"/>
      <c r="Z21" s="49"/>
      <c r="AA21" s="49"/>
    </row>
    <row r="22" spans="1:27" ht="14.4" customHeight="1" x14ac:dyDescent="0.3">
      <c r="A22" s="49"/>
      <c r="B22" s="84" t="s">
        <v>6</v>
      </c>
      <c r="C22" s="91">
        <v>0</v>
      </c>
      <c r="D22" s="92">
        <v>0</v>
      </c>
      <c r="E22" s="91">
        <v>0.02</v>
      </c>
      <c r="F22" s="92">
        <v>1.7500000000000002E-2</v>
      </c>
      <c r="G22" s="93" t="s">
        <v>27</v>
      </c>
      <c r="H22" s="94" t="s">
        <v>27</v>
      </c>
      <c r="I22" s="93" t="s">
        <v>27</v>
      </c>
      <c r="J22" s="94" t="s">
        <v>27</v>
      </c>
      <c r="K22" s="104"/>
      <c r="L22" s="156"/>
      <c r="M22" s="156"/>
      <c r="N22" s="156"/>
      <c r="O22" s="49"/>
      <c r="P22" s="49"/>
      <c r="Q22" s="49"/>
      <c r="R22" s="49"/>
      <c r="S22" s="49"/>
      <c r="T22" s="49"/>
      <c r="U22" s="49"/>
      <c r="V22" s="49"/>
      <c r="W22" s="49"/>
      <c r="X22" s="49"/>
      <c r="Y22" s="49"/>
      <c r="Z22" s="49"/>
      <c r="AA22" s="49"/>
    </row>
    <row r="23" spans="1:27" x14ac:dyDescent="0.3">
      <c r="A23" s="49"/>
      <c r="B23" s="84" t="s">
        <v>17</v>
      </c>
      <c r="C23" s="93" t="s">
        <v>27</v>
      </c>
      <c r="D23" s="94" t="s">
        <v>27</v>
      </c>
      <c r="E23" s="93" t="s">
        <v>27</v>
      </c>
      <c r="F23" s="94" t="s">
        <v>27</v>
      </c>
      <c r="G23" s="100">
        <v>0.1</v>
      </c>
      <c r="H23" s="101">
        <v>0.08</v>
      </c>
      <c r="I23" s="89">
        <v>0.01</v>
      </c>
      <c r="J23" s="90">
        <v>8.0000000000000002E-3</v>
      </c>
      <c r="K23" s="104"/>
      <c r="L23" s="156"/>
      <c r="M23" s="156"/>
      <c r="N23" s="156"/>
      <c r="O23" s="49"/>
      <c r="P23" s="49"/>
      <c r="Q23" s="49"/>
      <c r="R23" s="49"/>
      <c r="S23" s="49"/>
      <c r="T23" s="49"/>
      <c r="U23" s="49"/>
      <c r="V23" s="49"/>
      <c r="W23" s="49"/>
      <c r="X23" s="49"/>
      <c r="Y23" s="49"/>
      <c r="Z23" s="49"/>
      <c r="AA23" s="49"/>
    </row>
    <row r="24" spans="1:27" ht="15" thickBot="1" x14ac:dyDescent="0.35">
      <c r="A24" s="49"/>
      <c r="B24" s="85" t="s">
        <v>18</v>
      </c>
      <c r="C24" s="95" t="s">
        <v>27</v>
      </c>
      <c r="D24" s="96" t="s">
        <v>27</v>
      </c>
      <c r="E24" s="95" t="s">
        <v>27</v>
      </c>
      <c r="F24" s="96" t="s">
        <v>27</v>
      </c>
      <c r="G24" s="102">
        <v>0</v>
      </c>
      <c r="H24" s="103">
        <v>0</v>
      </c>
      <c r="I24" s="102">
        <v>0</v>
      </c>
      <c r="J24" s="103"/>
      <c r="K24" s="49"/>
      <c r="L24" s="49"/>
      <c r="M24" s="49"/>
      <c r="N24" s="49"/>
      <c r="O24" s="49"/>
      <c r="P24" s="49"/>
      <c r="Q24" s="49"/>
      <c r="R24" s="49"/>
      <c r="S24" s="49"/>
      <c r="T24" s="49"/>
      <c r="U24" s="49"/>
      <c r="V24" s="49"/>
      <c r="W24" s="49"/>
      <c r="X24" s="49"/>
      <c r="Y24" s="49"/>
      <c r="Z24" s="49"/>
      <c r="AA24" s="49"/>
    </row>
    <row r="25" spans="1:27" x14ac:dyDescent="0.3">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row>
    <row r="26" spans="1:27" ht="23.4" x14ac:dyDescent="0.45">
      <c r="A26" s="49"/>
      <c r="B26" s="132" t="s">
        <v>68</v>
      </c>
      <c r="C26" s="133"/>
      <c r="D26" s="133"/>
      <c r="E26" s="133"/>
      <c r="F26" s="133"/>
      <c r="G26" s="133"/>
      <c r="H26" s="133"/>
      <c r="I26" s="49"/>
      <c r="J26" s="49"/>
      <c r="K26" s="49"/>
      <c r="L26" s="49"/>
      <c r="M26" s="49"/>
      <c r="N26" s="49"/>
      <c r="O26" s="49"/>
      <c r="P26" s="49"/>
      <c r="Q26" s="49"/>
      <c r="R26" s="49"/>
      <c r="S26" s="49"/>
      <c r="T26" s="49"/>
      <c r="U26" s="49"/>
      <c r="V26" s="49"/>
      <c r="W26" s="49"/>
      <c r="X26" s="49"/>
      <c r="Y26" s="49"/>
      <c r="Z26" s="49"/>
      <c r="AA26" s="49"/>
    </row>
    <row r="27" spans="1:27" x14ac:dyDescent="0.3">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7" x14ac:dyDescent="0.3">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7" ht="16.2" thickBot="1" x14ac:dyDescent="0.35">
      <c r="A29" s="49"/>
      <c r="B29" s="54" t="s">
        <v>47</v>
      </c>
      <c r="C29" s="55"/>
      <c r="D29" s="55"/>
      <c r="E29" s="55"/>
      <c r="F29" s="55"/>
      <c r="G29" s="55"/>
      <c r="H29" s="56"/>
      <c r="I29" s="49"/>
      <c r="J29" s="49"/>
      <c r="K29" s="49"/>
      <c r="L29" s="49"/>
      <c r="M29" s="49"/>
      <c r="N29" s="49"/>
      <c r="O29" s="49"/>
      <c r="P29" s="49"/>
      <c r="Q29" s="49"/>
      <c r="R29" s="49"/>
      <c r="S29" s="49"/>
      <c r="T29" s="49"/>
      <c r="U29" s="49"/>
      <c r="V29" s="49"/>
      <c r="W29" s="49"/>
      <c r="X29" s="49"/>
      <c r="Y29" s="49"/>
      <c r="Z29" s="49"/>
      <c r="AA29" s="49"/>
    </row>
    <row r="30" spans="1:27" ht="14.4" customHeight="1" thickBot="1" x14ac:dyDescent="0.35">
      <c r="A30" s="49"/>
      <c r="B30" s="134" t="s">
        <v>59</v>
      </c>
      <c r="C30" s="135"/>
      <c r="D30" s="135"/>
      <c r="E30" s="135"/>
      <c r="F30" s="135"/>
      <c r="G30" s="135"/>
      <c r="H30" s="136"/>
      <c r="I30" s="53"/>
      <c r="J30" s="53"/>
      <c r="K30" s="53"/>
      <c r="L30" s="53"/>
      <c r="M30" s="53"/>
      <c r="N30" s="53"/>
      <c r="O30" s="53"/>
      <c r="P30" s="49"/>
      <c r="Q30" s="49"/>
      <c r="R30" s="49"/>
      <c r="S30" s="49"/>
      <c r="T30" s="49"/>
      <c r="U30" s="49"/>
      <c r="V30" s="49"/>
      <c r="W30" s="49"/>
      <c r="X30" s="49"/>
      <c r="Y30" s="49"/>
      <c r="Z30" s="49"/>
      <c r="AA30" s="49"/>
    </row>
    <row r="31" spans="1:27" ht="18" customHeight="1" x14ac:dyDescent="0.3">
      <c r="A31" s="49"/>
      <c r="B31" s="163" t="s">
        <v>77</v>
      </c>
      <c r="C31" s="15">
        <v>0.12595999999999999</v>
      </c>
      <c r="D31" s="172" t="s">
        <v>69</v>
      </c>
      <c r="E31" s="172"/>
      <c r="F31" s="172"/>
      <c r="G31" s="172"/>
      <c r="H31" s="173"/>
      <c r="I31" s="106" t="s">
        <v>95</v>
      </c>
      <c r="J31" s="160" t="s">
        <v>107</v>
      </c>
      <c r="K31" s="161"/>
      <c r="L31" s="161"/>
      <c r="M31" s="161"/>
      <c r="N31" s="161"/>
      <c r="O31" s="49"/>
      <c r="P31" s="49"/>
      <c r="Q31" s="49"/>
      <c r="R31" s="49"/>
      <c r="S31" s="49"/>
      <c r="T31" s="49"/>
      <c r="U31" s="49"/>
      <c r="V31" s="49"/>
      <c r="W31" s="49"/>
      <c r="X31" s="49"/>
      <c r="Y31" s="49"/>
      <c r="Z31" s="49"/>
      <c r="AA31" s="49"/>
    </row>
    <row r="32" spans="1:27" x14ac:dyDescent="0.3">
      <c r="A32" s="49"/>
      <c r="B32" s="164"/>
      <c r="C32" s="16">
        <v>0.12229</v>
      </c>
      <c r="D32" s="174" t="s">
        <v>70</v>
      </c>
      <c r="E32" s="174"/>
      <c r="F32" s="174"/>
      <c r="G32" s="174"/>
      <c r="H32" s="175"/>
      <c r="I32" s="48"/>
      <c r="J32" s="161"/>
      <c r="K32" s="161"/>
      <c r="L32" s="161"/>
      <c r="M32" s="161"/>
      <c r="N32" s="161"/>
      <c r="O32" s="49"/>
      <c r="P32" s="49"/>
      <c r="Q32" s="49"/>
      <c r="R32" s="49"/>
      <c r="S32" s="49"/>
      <c r="T32" s="49"/>
      <c r="U32" s="49"/>
      <c r="V32" s="49"/>
      <c r="W32" s="49"/>
      <c r="X32" s="49"/>
      <c r="Y32" s="49"/>
      <c r="Z32" s="49"/>
      <c r="AA32" s="49"/>
    </row>
    <row r="33" spans="1:27" ht="15" thickBot="1" x14ac:dyDescent="0.35">
      <c r="A33" s="49"/>
      <c r="B33" s="165"/>
      <c r="C33" s="17">
        <v>9.74E-2</v>
      </c>
      <c r="D33" s="176" t="s">
        <v>71</v>
      </c>
      <c r="E33" s="176"/>
      <c r="F33" s="176"/>
      <c r="G33" s="176"/>
      <c r="H33" s="177"/>
      <c r="I33" s="48"/>
      <c r="J33" s="161"/>
      <c r="K33" s="161"/>
      <c r="L33" s="161"/>
      <c r="M33" s="161"/>
      <c r="N33" s="161"/>
      <c r="O33" s="49"/>
      <c r="P33" s="49"/>
      <c r="Q33" s="49"/>
      <c r="R33" s="49"/>
      <c r="S33" s="49"/>
      <c r="T33" s="49"/>
      <c r="U33" s="49"/>
      <c r="V33" s="49"/>
      <c r="W33" s="49"/>
      <c r="X33" s="49"/>
      <c r="Y33" s="49"/>
      <c r="Z33" s="49"/>
      <c r="AA33" s="49"/>
    </row>
    <row r="34" spans="1:27" x14ac:dyDescent="0.3">
      <c r="A34" s="49"/>
      <c r="B34" s="166" t="s">
        <v>72</v>
      </c>
      <c r="C34" s="18">
        <v>0</v>
      </c>
      <c r="D34" s="130" t="s">
        <v>40</v>
      </c>
      <c r="E34" s="130"/>
      <c r="F34" s="130"/>
      <c r="G34" s="130"/>
      <c r="H34" s="131"/>
      <c r="I34" s="48"/>
      <c r="J34" s="161"/>
      <c r="K34" s="161"/>
      <c r="L34" s="161"/>
      <c r="M34" s="161"/>
      <c r="N34" s="161"/>
      <c r="O34" s="49"/>
      <c r="P34" s="49"/>
      <c r="Q34" s="49"/>
      <c r="R34" s="49"/>
      <c r="S34" s="49"/>
      <c r="T34" s="49"/>
      <c r="U34" s="49"/>
      <c r="V34" s="49"/>
      <c r="W34" s="49"/>
      <c r="X34" s="49"/>
      <c r="Y34" s="49"/>
      <c r="Z34" s="49"/>
      <c r="AA34" s="49"/>
    </row>
    <row r="35" spans="1:27" x14ac:dyDescent="0.3">
      <c r="A35" s="49"/>
      <c r="B35" s="167"/>
      <c r="C35" s="19">
        <v>0.02</v>
      </c>
      <c r="D35" s="162" t="s">
        <v>41</v>
      </c>
      <c r="E35" s="162"/>
      <c r="F35" s="162"/>
      <c r="G35" s="162"/>
      <c r="H35" s="169"/>
      <c r="I35" s="48"/>
      <c r="J35" s="161"/>
      <c r="K35" s="161"/>
      <c r="L35" s="161"/>
      <c r="M35" s="161"/>
      <c r="N35" s="161"/>
      <c r="O35" s="48"/>
      <c r="P35" s="49"/>
      <c r="Q35" s="49"/>
      <c r="R35" s="49"/>
      <c r="S35" s="49"/>
      <c r="T35" s="49"/>
      <c r="U35" s="49"/>
      <c r="V35" s="49"/>
      <c r="W35" s="49"/>
      <c r="X35" s="49"/>
      <c r="Y35" s="49"/>
      <c r="Z35" s="49"/>
      <c r="AA35" s="49"/>
    </row>
    <row r="36" spans="1:27" ht="15" thickBot="1" x14ac:dyDescent="0.35">
      <c r="A36" s="49"/>
      <c r="B36" s="168"/>
      <c r="C36" s="20">
        <v>0.03</v>
      </c>
      <c r="D36" s="170" t="s">
        <v>42</v>
      </c>
      <c r="E36" s="170"/>
      <c r="F36" s="170"/>
      <c r="G36" s="170"/>
      <c r="H36" s="171"/>
      <c r="I36" s="49"/>
      <c r="J36" s="49"/>
      <c r="K36" s="49"/>
      <c r="L36" s="49"/>
      <c r="M36" s="49"/>
      <c r="N36" s="49"/>
      <c r="O36" s="49"/>
      <c r="P36" s="49"/>
      <c r="Q36" s="49"/>
      <c r="R36" s="49"/>
      <c r="S36" s="49"/>
      <c r="T36" s="49"/>
      <c r="U36" s="49"/>
      <c r="V36" s="49"/>
      <c r="W36" s="49"/>
      <c r="X36" s="49"/>
      <c r="Y36" s="49"/>
      <c r="Z36" s="49"/>
      <c r="AA36" s="49"/>
    </row>
    <row r="37" spans="1:27" x14ac:dyDescent="0.3">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row>
    <row r="38" spans="1:27" ht="18" customHeight="1" x14ac:dyDescent="0.3">
      <c r="A38" s="49"/>
      <c r="B38" s="57" t="s">
        <v>51</v>
      </c>
      <c r="C38" s="49"/>
      <c r="D38" s="150" t="s">
        <v>99</v>
      </c>
      <c r="E38" s="151"/>
      <c r="F38" s="151"/>
      <c r="G38" s="49"/>
      <c r="H38" s="49"/>
      <c r="I38" s="49"/>
      <c r="J38" s="49"/>
      <c r="K38" s="49"/>
      <c r="L38" s="49"/>
      <c r="M38" s="49"/>
      <c r="N38" s="49"/>
      <c r="O38" s="49"/>
      <c r="P38" s="49"/>
      <c r="Q38" s="49"/>
      <c r="R38" s="49"/>
      <c r="S38" s="49"/>
      <c r="T38" s="49"/>
      <c r="U38" s="49"/>
      <c r="V38" s="49"/>
      <c r="W38" s="49"/>
      <c r="X38" s="49"/>
      <c r="Y38" s="49"/>
      <c r="Z38" s="49"/>
      <c r="AA38" s="49"/>
    </row>
    <row r="39" spans="1:27" ht="14.4" customHeight="1" x14ac:dyDescent="0.3">
      <c r="A39" s="49"/>
      <c r="B39" s="71" t="s">
        <v>49</v>
      </c>
      <c r="C39" s="49"/>
      <c r="D39" s="152" t="s">
        <v>100</v>
      </c>
      <c r="E39" s="153"/>
      <c r="F39" s="153"/>
      <c r="G39" s="49"/>
      <c r="H39" s="49"/>
      <c r="I39" s="49"/>
      <c r="J39" s="49"/>
      <c r="K39" s="49"/>
      <c r="L39" s="49" t="s">
        <v>96</v>
      </c>
      <c r="M39" s="49"/>
      <c r="N39" s="49"/>
      <c r="O39" s="49"/>
      <c r="P39" s="49"/>
      <c r="Q39" s="49"/>
      <c r="R39" s="49"/>
      <c r="S39" s="49"/>
      <c r="T39" s="49"/>
      <c r="U39" s="49"/>
      <c r="V39" s="49"/>
      <c r="W39" s="49"/>
      <c r="X39" s="49"/>
      <c r="Y39" s="49"/>
      <c r="Z39" s="49"/>
      <c r="AA39" s="49"/>
    </row>
    <row r="40" spans="1:27" x14ac:dyDescent="0.3">
      <c r="A40" s="49"/>
      <c r="B40" s="72" t="s">
        <v>61</v>
      </c>
      <c r="C40" s="49"/>
      <c r="D40" s="154"/>
      <c r="E40" s="155"/>
      <c r="F40" s="155"/>
      <c r="G40" s="49"/>
      <c r="H40" s="49"/>
      <c r="I40" s="49"/>
      <c r="J40" s="49"/>
      <c r="K40" s="49"/>
      <c r="L40" s="49"/>
      <c r="M40" s="49"/>
      <c r="N40" s="49"/>
      <c r="O40" s="49"/>
      <c r="P40" s="49"/>
      <c r="Q40" s="49"/>
      <c r="R40" s="49"/>
      <c r="S40" s="49"/>
      <c r="T40" s="49"/>
      <c r="U40" s="49"/>
      <c r="V40" s="49"/>
      <c r="W40" s="49"/>
      <c r="X40" s="49"/>
      <c r="Y40" s="49"/>
      <c r="Z40" s="49"/>
      <c r="AA40" s="49"/>
    </row>
    <row r="41" spans="1:27" x14ac:dyDescent="0.3">
      <c r="A41" s="49"/>
      <c r="B41" s="72" t="s">
        <v>50</v>
      </c>
      <c r="C41" s="49"/>
      <c r="D41" s="154"/>
      <c r="E41" s="155"/>
      <c r="F41" s="155"/>
      <c r="G41" s="49"/>
      <c r="H41" s="49"/>
      <c r="I41" s="49"/>
      <c r="J41" s="49"/>
      <c r="K41" s="49"/>
      <c r="L41" s="49"/>
      <c r="M41" s="49"/>
      <c r="N41" s="49"/>
      <c r="O41" s="49"/>
      <c r="P41" s="49"/>
      <c r="Q41" s="49"/>
      <c r="R41" s="49"/>
      <c r="S41" s="49"/>
      <c r="T41" s="49"/>
      <c r="U41" s="49"/>
      <c r="V41" s="49"/>
      <c r="W41" s="49"/>
      <c r="X41" s="49"/>
      <c r="Y41" s="49"/>
      <c r="Z41" s="49"/>
      <c r="AA41" s="49"/>
    </row>
    <row r="42" spans="1:27" ht="19.8" customHeight="1" x14ac:dyDescent="0.3">
      <c r="A42" s="49"/>
      <c r="B42" s="72" t="s">
        <v>52</v>
      </c>
      <c r="C42" s="49"/>
      <c r="D42" s="154"/>
      <c r="E42" s="155"/>
      <c r="F42" s="155"/>
      <c r="G42" s="49"/>
      <c r="H42" s="49"/>
      <c r="I42" s="49"/>
      <c r="J42" s="49"/>
      <c r="K42" s="49"/>
      <c r="L42" s="49"/>
      <c r="M42" s="49"/>
      <c r="N42" s="49"/>
      <c r="O42" s="49"/>
      <c r="P42" s="49"/>
      <c r="Q42" s="49"/>
      <c r="R42" s="49"/>
      <c r="S42" s="49"/>
      <c r="T42" s="49"/>
      <c r="U42" s="49"/>
      <c r="V42" s="49"/>
      <c r="W42" s="49"/>
      <c r="X42" s="49"/>
      <c r="Y42" s="49"/>
      <c r="Z42" s="49"/>
      <c r="AA42" s="49"/>
    </row>
    <row r="43" spans="1:27" ht="20.399999999999999" customHeight="1" x14ac:dyDescent="0.3">
      <c r="A43" s="49"/>
      <c r="B43" s="73" t="s">
        <v>53</v>
      </c>
      <c r="C43" s="49"/>
      <c r="D43" s="154"/>
      <c r="E43" s="155"/>
      <c r="F43" s="155"/>
      <c r="G43" s="49"/>
      <c r="H43" s="49"/>
      <c r="I43" s="49"/>
      <c r="J43" s="49"/>
      <c r="K43" s="49"/>
      <c r="L43" s="49"/>
      <c r="M43" s="49"/>
      <c r="N43" s="49"/>
      <c r="O43" s="49"/>
      <c r="P43" s="49"/>
      <c r="Q43" s="49"/>
      <c r="R43" s="49"/>
      <c r="S43" s="49"/>
      <c r="T43" s="49"/>
      <c r="U43" s="49"/>
      <c r="V43" s="49"/>
      <c r="W43" s="49"/>
      <c r="X43" s="49"/>
      <c r="Y43" s="49"/>
      <c r="Z43" s="49"/>
      <c r="AA43" s="49"/>
    </row>
    <row r="44" spans="1:27" x14ac:dyDescent="0.3">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row>
    <row r="45" spans="1:27" x14ac:dyDescent="0.3">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row>
    <row r="46" spans="1:27" x14ac:dyDescent="0.3">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row>
    <row r="47" spans="1:27" x14ac:dyDescent="0.3">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x14ac:dyDescent="0.3">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1:27" x14ac:dyDescent="0.3">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1:27" x14ac:dyDescent="0.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spans="1:27" x14ac:dyDescent="0.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row>
    <row r="52" spans="1:27" x14ac:dyDescent="0.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row>
    <row r="53" spans="1:27" x14ac:dyDescent="0.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sheetData>
  <mergeCells count="27">
    <mergeCell ref="D38:F38"/>
    <mergeCell ref="D39:F43"/>
    <mergeCell ref="L20:N23"/>
    <mergeCell ref="B7:H7"/>
    <mergeCell ref="J31:N35"/>
    <mergeCell ref="D17:H17"/>
    <mergeCell ref="D12:H12"/>
    <mergeCell ref="B31:B33"/>
    <mergeCell ref="B34:B36"/>
    <mergeCell ref="D16:H16"/>
    <mergeCell ref="D15:H15"/>
    <mergeCell ref="D35:H35"/>
    <mergeCell ref="D36:H36"/>
    <mergeCell ref="D31:H31"/>
    <mergeCell ref="D32:H32"/>
    <mergeCell ref="D33:H33"/>
    <mergeCell ref="D34:H34"/>
    <mergeCell ref="B26:H26"/>
    <mergeCell ref="B30:H30"/>
    <mergeCell ref="B3:H3"/>
    <mergeCell ref="B4:H4"/>
    <mergeCell ref="B6:G6"/>
    <mergeCell ref="D13:H13"/>
    <mergeCell ref="D14:H14"/>
    <mergeCell ref="D11:H11"/>
    <mergeCell ref="D10:H10"/>
    <mergeCell ref="B5:H5"/>
  </mergeCells>
  <dataValidations count="1">
    <dataValidation type="list" allowBlank="1" showInputMessage="1" showErrorMessage="1" sqref="C13">
      <formula1>$C$31:$C$33</formula1>
    </dataValidation>
  </dataValidations>
  <hyperlinks>
    <hyperlink ref="B43" r:id="rId1"/>
    <hyperlink ref="B34:B36" r:id="rId2" display="*** REC Payment Rate Options are determined by garden size (Click here for more info on RECs)"/>
    <hyperlink ref="B31:B33" r:id="rId3" display="http://www.xcelenergy.com/staticfiles/xe-responsive/Admin/Managed Documents &amp; PDFs/MN-SRC-Eligible-Billing-Rates.pdf"/>
    <hyperlink ref="J31:N35" r:id="rId4" display="Xcel submitted revised bill credit rates to the PUC on February 1st, 2016, that are slightly lower than those listed here. The revised rates must be approved by the PUC before they are enacted. Those revised rates can be accessed by clicking here."/>
    <hyperlink ref="B7:H7" r:id="rId5" display="   Having trouble? Check out our how-to webinar at https://youtu.be/b2zellqtNzc"/>
  </hyperlinks>
  <pageMargins left="0.7" right="0.7" top="0.75" bottom="0.75" header="0.3" footer="0.3"/>
  <pageSetup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'2015 Bill Credit Table'!$A$2:$A$4</xm:f>
          </x14:formula1>
          <xm:sqref>C14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45"/>
  <sheetViews>
    <sheetView workbookViewId="0">
      <selection activeCell="L41" sqref="L41"/>
    </sheetView>
  </sheetViews>
  <sheetFormatPr defaultRowHeight="14.4" x14ac:dyDescent="0.3"/>
  <cols>
    <col min="1" max="1" width="9.1093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44140625" style="107" customWidth="1"/>
    <col min="11" max="11" width="15.21875" style="107" customWidth="1"/>
    <col min="12" max="12" width="13.44140625" style="107" customWidth="1"/>
    <col min="13" max="16384" width="8.88671875" style="107"/>
  </cols>
  <sheetData>
    <row r="1" spans="1:18" s="33" customFormat="1" ht="30" customHeight="1" x14ac:dyDescent="0.3">
      <c r="A1" s="45" t="s">
        <v>21</v>
      </c>
      <c r="B1" s="46" t="str">
        <f>'Welcome!'!J20</f>
        <v>$ Discount 2</v>
      </c>
      <c r="C1" s="46"/>
      <c r="D1" s="46"/>
      <c r="E1" s="46"/>
      <c r="F1" s="46"/>
      <c r="G1" s="46"/>
      <c r="H1" s="46"/>
      <c r="I1" s="46"/>
      <c r="J1" s="82"/>
      <c r="K1" s="67"/>
      <c r="L1" s="67"/>
      <c r="M1" s="67"/>
      <c r="N1" s="67"/>
      <c r="O1" s="67"/>
      <c r="P1" s="67"/>
      <c r="Q1" s="67"/>
      <c r="R1" s="67"/>
    </row>
    <row r="2" spans="1:18" s="1" customFormat="1" x14ac:dyDescent="0.3">
      <c r="A2" s="183" t="s">
        <v>16</v>
      </c>
      <c r="B2" s="183"/>
      <c r="C2" s="183"/>
      <c r="D2" s="183"/>
      <c r="E2" s="182" t="s">
        <v>7</v>
      </c>
      <c r="F2" s="182"/>
      <c r="G2" s="182"/>
      <c r="H2" s="182"/>
      <c r="I2" s="182"/>
      <c r="J2" s="182"/>
      <c r="K2" s="68"/>
      <c r="L2" s="68"/>
      <c r="M2" s="68"/>
      <c r="N2" s="68"/>
      <c r="O2" s="68"/>
      <c r="P2" s="68"/>
      <c r="Q2" s="68"/>
      <c r="R2" s="68"/>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14.4" customHeight="1" x14ac:dyDescent="0.3">
      <c r="A5" s="185" t="s">
        <v>86</v>
      </c>
      <c r="B5" s="186"/>
      <c r="C5" s="187"/>
      <c r="D5" s="114">
        <f>D3*D4</f>
        <v>329800</v>
      </c>
      <c r="E5" s="184" t="s">
        <v>83</v>
      </c>
      <c r="F5" s="184"/>
      <c r="G5" s="184"/>
      <c r="H5" s="184"/>
      <c r="I5" s="184"/>
      <c r="J5" s="184"/>
      <c r="K5" s="49"/>
      <c r="L5" s="49"/>
      <c r="M5" s="49"/>
      <c r="N5" s="49"/>
      <c r="O5" s="49"/>
      <c r="P5" s="49"/>
      <c r="Q5" s="49"/>
      <c r="R5" s="49"/>
    </row>
    <row r="6" spans="1:18" x14ac:dyDescent="0.3">
      <c r="A6" s="178" t="s">
        <v>5</v>
      </c>
      <c r="B6" s="178"/>
      <c r="C6" s="178"/>
      <c r="D6" s="79">
        <f>'Welcome!'!C21</f>
        <v>0.1</v>
      </c>
      <c r="E6" s="178" t="s">
        <v>84</v>
      </c>
      <c r="F6" s="178"/>
      <c r="G6" s="178"/>
      <c r="H6" s="178"/>
      <c r="I6" s="178"/>
      <c r="J6" s="178"/>
      <c r="K6" s="49"/>
      <c r="L6" s="49"/>
      <c r="M6" s="49"/>
      <c r="N6" s="49"/>
      <c r="O6" s="49"/>
      <c r="P6" s="49"/>
      <c r="Q6" s="49"/>
      <c r="R6" s="49"/>
    </row>
    <row r="7" spans="1:18" x14ac:dyDescent="0.3">
      <c r="A7" s="178" t="s">
        <v>4</v>
      </c>
      <c r="B7" s="178"/>
      <c r="C7" s="178"/>
      <c r="D7" s="112">
        <f>'Welcome!'!C13</f>
        <v>9.74E-2</v>
      </c>
      <c r="E7" s="143" t="s">
        <v>92</v>
      </c>
      <c r="F7" s="143"/>
      <c r="G7" s="143"/>
      <c r="H7" s="143"/>
      <c r="I7" s="143"/>
      <c r="J7" s="143"/>
      <c r="K7" s="49"/>
      <c r="L7" s="49"/>
      <c r="M7" s="49"/>
      <c r="N7" s="49"/>
      <c r="O7" s="49"/>
      <c r="P7" s="49"/>
      <c r="Q7" s="49"/>
      <c r="R7" s="49"/>
    </row>
    <row r="8" spans="1:18" x14ac:dyDescent="0.3">
      <c r="A8" s="178" t="s">
        <v>9</v>
      </c>
      <c r="B8" s="178"/>
      <c r="C8" s="178"/>
      <c r="D8" s="80">
        <f>'Welcome!'!C14</f>
        <v>0.02</v>
      </c>
      <c r="E8" s="143" t="s">
        <v>93</v>
      </c>
      <c r="F8" s="143"/>
      <c r="G8" s="143"/>
      <c r="H8" s="143"/>
      <c r="I8" s="143"/>
      <c r="J8" s="143"/>
      <c r="K8" s="49"/>
      <c r="L8" s="49"/>
      <c r="M8" s="49"/>
      <c r="N8" s="49"/>
      <c r="O8" s="49"/>
      <c r="P8" s="49"/>
      <c r="Q8" s="49"/>
      <c r="R8" s="49"/>
    </row>
    <row r="9" spans="1:18" x14ac:dyDescent="0.3">
      <c r="A9" s="178" t="s">
        <v>6</v>
      </c>
      <c r="B9" s="178"/>
      <c r="C9" s="178"/>
      <c r="D9" s="77" t="str">
        <f>'Welcome!'!H22</f>
        <v>NA</v>
      </c>
      <c r="E9" s="178"/>
      <c r="F9" s="178"/>
      <c r="G9" s="178"/>
      <c r="H9" s="178"/>
      <c r="I9" s="178"/>
      <c r="J9" s="178"/>
      <c r="K9" s="49"/>
      <c r="L9" s="49"/>
      <c r="M9" s="49"/>
      <c r="N9" s="49"/>
      <c r="O9" s="49"/>
      <c r="P9" s="49"/>
      <c r="Q9" s="49"/>
      <c r="R9" s="4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4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49"/>
    </row>
    <row r="12" spans="1:18" x14ac:dyDescent="0.3">
      <c r="A12" s="178" t="s">
        <v>66</v>
      </c>
      <c r="B12" s="178"/>
      <c r="C12" s="178"/>
      <c r="D12" s="117">
        <f>'Welcome!'!J23</f>
        <v>8.0000000000000002E-3</v>
      </c>
      <c r="E12" s="143" t="s">
        <v>89</v>
      </c>
      <c r="F12" s="143"/>
      <c r="G12" s="143"/>
      <c r="H12" s="143"/>
      <c r="I12" s="143"/>
      <c r="J12" s="143"/>
      <c r="K12" s="49"/>
      <c r="L12" s="49"/>
      <c r="M12" s="49"/>
      <c r="N12" s="49"/>
      <c r="O12" s="49"/>
      <c r="P12" s="49"/>
      <c r="Q12" s="49"/>
      <c r="R12" s="49"/>
    </row>
    <row r="13" spans="1:18" x14ac:dyDescent="0.3">
      <c r="A13" s="178" t="s">
        <v>18</v>
      </c>
      <c r="B13" s="178"/>
      <c r="C13" s="178"/>
      <c r="D13" s="116">
        <f>'Welcome!'!J24</f>
        <v>0</v>
      </c>
      <c r="E13" s="143" t="s">
        <v>91</v>
      </c>
      <c r="F13" s="143"/>
      <c r="G13" s="143"/>
      <c r="H13" s="143"/>
      <c r="I13" s="143"/>
      <c r="J13" s="143"/>
      <c r="K13" s="49"/>
      <c r="L13" s="49"/>
      <c r="M13" s="49"/>
      <c r="N13" s="49"/>
      <c r="O13" s="49"/>
      <c r="P13" s="49"/>
      <c r="Q13" s="49"/>
      <c r="R13" s="49"/>
    </row>
    <row r="14" spans="1:18" x14ac:dyDescent="0.3">
      <c r="A14" s="178" t="s">
        <v>74</v>
      </c>
      <c r="B14" s="178"/>
      <c r="C14" s="178"/>
      <c r="D14" s="78">
        <f>'Welcome!'!C17</f>
        <v>0.04</v>
      </c>
      <c r="E14" s="143" t="s">
        <v>75</v>
      </c>
      <c r="F14" s="143"/>
      <c r="G14" s="143"/>
      <c r="H14" s="143"/>
      <c r="I14" s="143"/>
      <c r="J14" s="143"/>
      <c r="K14" s="49"/>
      <c r="L14" s="49"/>
      <c r="M14" s="49"/>
      <c r="N14" s="49"/>
      <c r="O14" s="49"/>
      <c r="P14" s="49"/>
      <c r="Q14" s="49"/>
      <c r="R14" s="49"/>
    </row>
    <row r="15" spans="1:18" s="2" customFormat="1" x14ac:dyDescent="0.3">
      <c r="A15" s="47"/>
      <c r="B15" s="47"/>
      <c r="C15" s="47"/>
      <c r="D15" s="48"/>
      <c r="E15" s="48"/>
      <c r="F15" s="48"/>
      <c r="G15" s="48"/>
      <c r="H15" s="48"/>
      <c r="I15" s="48"/>
      <c r="J15" s="48"/>
      <c r="K15" s="69"/>
      <c r="L15" s="69"/>
      <c r="M15" s="69"/>
      <c r="N15" s="69"/>
      <c r="O15" s="69"/>
      <c r="P15" s="69"/>
      <c r="Q15" s="69"/>
      <c r="R15" s="69"/>
    </row>
    <row r="16" spans="1:18" ht="57.6" x14ac:dyDescent="0.3">
      <c r="A16" s="3" t="s">
        <v>0</v>
      </c>
      <c r="B16" s="3" t="s">
        <v>12</v>
      </c>
      <c r="C16" s="3" t="s">
        <v>19</v>
      </c>
      <c r="D16" s="3" t="s">
        <v>20</v>
      </c>
      <c r="E16" s="10" t="s">
        <v>11</v>
      </c>
      <c r="F16" s="3" t="s">
        <v>3</v>
      </c>
      <c r="G16" s="3" t="s">
        <v>8</v>
      </c>
      <c r="H16" s="10" t="s">
        <v>13</v>
      </c>
      <c r="I16" s="3" t="s">
        <v>103</v>
      </c>
      <c r="J16" s="3" t="s">
        <v>104</v>
      </c>
      <c r="K16" s="10" t="s">
        <v>105</v>
      </c>
      <c r="L16" s="3" t="s">
        <v>106</v>
      </c>
      <c r="M16" s="109"/>
      <c r="N16" s="49"/>
      <c r="O16" s="49"/>
      <c r="P16" s="49"/>
      <c r="Q16" s="49"/>
      <c r="R16" s="49"/>
    </row>
    <row r="17" spans="1:18" x14ac:dyDescent="0.3">
      <c r="A17" s="5">
        <v>1</v>
      </c>
      <c r="B17" s="6">
        <f>$D$5</f>
        <v>329800</v>
      </c>
      <c r="C17" s="8">
        <f>G17-$D$12</f>
        <v>0.1094</v>
      </c>
      <c r="D17" s="12">
        <f>IF(C17&lt;$D$13,$D$13,C17)</f>
        <v>0.1094</v>
      </c>
      <c r="E17" s="9">
        <f>B17*D17*-1</f>
        <v>-36080.120000000003</v>
      </c>
      <c r="F17" s="4">
        <f>D7</f>
        <v>9.74E-2</v>
      </c>
      <c r="G17" s="4">
        <f t="shared" ref="G17:G41" si="0">F17+$D$8</f>
        <v>0.1174</v>
      </c>
      <c r="H17" s="9">
        <f t="shared" ref="H17:H41" si="1">B17*G17</f>
        <v>38718.520000000004</v>
      </c>
      <c r="I17" s="7">
        <f>E17+H17</f>
        <v>2638.4000000000015</v>
      </c>
      <c r="J17" s="7">
        <f>I17</f>
        <v>2638.4000000000015</v>
      </c>
      <c r="K17" s="9">
        <f>I17/(1+$D$14)^($A17-1)</f>
        <v>2638.4000000000015</v>
      </c>
      <c r="L17" s="7">
        <f>K17</f>
        <v>2638.4000000000015</v>
      </c>
      <c r="M17" s="109"/>
      <c r="N17" s="49"/>
      <c r="O17" s="49"/>
      <c r="P17" s="49"/>
      <c r="Q17" s="49"/>
      <c r="R17" s="49"/>
    </row>
    <row r="18" spans="1:18" x14ac:dyDescent="0.3">
      <c r="A18" s="5">
        <v>2</v>
      </c>
      <c r="B18" s="6">
        <f t="shared" ref="B18:B41" si="2">B17*(1-$D$10)</f>
        <v>328151</v>
      </c>
      <c r="C18" s="8">
        <f t="shared" ref="C18:C41" si="3">G18-$D$12</f>
        <v>0.1119811</v>
      </c>
      <c r="D18" s="12">
        <f t="shared" ref="D18:D41" si="4">IF(C18&lt;$D$13,$D$13,C18)</f>
        <v>0.1119811</v>
      </c>
      <c r="E18" s="9">
        <f t="shared" ref="E18:E41" si="5">B18*D18*-1</f>
        <v>-36746.709946100003</v>
      </c>
      <c r="F18" s="4">
        <f t="shared" ref="F18:F41" si="6">F17*(1+$D$11)</f>
        <v>9.9981100000000003E-2</v>
      </c>
      <c r="G18" s="4">
        <f t="shared" si="0"/>
        <v>0.11998110000000001</v>
      </c>
      <c r="H18" s="9">
        <f t="shared" si="1"/>
        <v>39371.917946100002</v>
      </c>
      <c r="I18" s="7">
        <f t="shared" ref="I18:I41" si="7">E18+H18</f>
        <v>2625.2079999999987</v>
      </c>
      <c r="J18" s="7">
        <f t="shared" ref="J18:J41" si="8">J17+I18</f>
        <v>5263.6080000000002</v>
      </c>
      <c r="K18" s="9">
        <f>I18/(1+$D$14)^($A18-1)</f>
        <v>2524.2384615384603</v>
      </c>
      <c r="L18" s="7">
        <f>K18+L17</f>
        <v>5162.6384615384613</v>
      </c>
      <c r="M18" s="109"/>
      <c r="N18" s="49"/>
      <c r="O18" s="49"/>
      <c r="P18" s="49"/>
      <c r="Q18" s="49"/>
      <c r="R18" s="49"/>
    </row>
    <row r="19" spans="1:18" x14ac:dyDescent="0.3">
      <c r="A19" s="5">
        <v>3</v>
      </c>
      <c r="B19" s="6">
        <f t="shared" si="2"/>
        <v>326510.245</v>
      </c>
      <c r="C19" s="8">
        <f t="shared" si="3"/>
        <v>0.11463059915000001</v>
      </c>
      <c r="D19" s="12">
        <f t="shared" si="4"/>
        <v>0.11463059915000001</v>
      </c>
      <c r="E19" s="9">
        <f t="shared" si="5"/>
        <v>-37428.065012963292</v>
      </c>
      <c r="F19" s="4">
        <f t="shared" si="6"/>
        <v>0.10263059915</v>
      </c>
      <c r="G19" s="4">
        <f t="shared" si="0"/>
        <v>0.12263059915000001</v>
      </c>
      <c r="H19" s="9">
        <f t="shared" si="1"/>
        <v>40040.146972963295</v>
      </c>
      <c r="I19" s="7">
        <f t="shared" si="7"/>
        <v>2612.0819600000032</v>
      </c>
      <c r="J19" s="7">
        <f t="shared" si="8"/>
        <v>7875.6899600000033</v>
      </c>
      <c r="K19" s="9">
        <f t="shared" ref="K19:K41" si="9">I19/(1+$D$14)^($A19-1)</f>
        <v>2415.0166050295884</v>
      </c>
      <c r="L19" s="7">
        <f t="shared" ref="L19:L41" si="10">K19+L18</f>
        <v>7577.6550665680497</v>
      </c>
      <c r="M19" s="109"/>
      <c r="N19" s="49"/>
      <c r="O19" s="49"/>
      <c r="P19" s="49"/>
      <c r="Q19" s="49"/>
      <c r="R19" s="49"/>
    </row>
    <row r="20" spans="1:18" x14ac:dyDescent="0.3">
      <c r="A20" s="5">
        <v>4</v>
      </c>
      <c r="B20" s="6">
        <f t="shared" si="2"/>
        <v>324877.69377499999</v>
      </c>
      <c r="C20" s="8">
        <f t="shared" si="3"/>
        <v>0.11735031002747498</v>
      </c>
      <c r="D20" s="12">
        <f t="shared" si="4"/>
        <v>0.11735031002747498</v>
      </c>
      <c r="E20" s="9">
        <f t="shared" si="5"/>
        <v>-38124.49808550733</v>
      </c>
      <c r="F20" s="4">
        <f t="shared" si="6"/>
        <v>0.105350310027475</v>
      </c>
      <c r="G20" s="4">
        <f t="shared" si="0"/>
        <v>0.12535031002747499</v>
      </c>
      <c r="H20" s="9">
        <f t="shared" si="1"/>
        <v>40723.519635707329</v>
      </c>
      <c r="I20" s="7">
        <f t="shared" si="7"/>
        <v>2599.0215501999992</v>
      </c>
      <c r="J20" s="7">
        <f t="shared" si="8"/>
        <v>10474.711510200003</v>
      </c>
      <c r="K20" s="9">
        <f t="shared" si="9"/>
        <v>2310.5206942350355</v>
      </c>
      <c r="L20" s="7">
        <f t="shared" si="10"/>
        <v>9888.1757608030857</v>
      </c>
      <c r="M20" s="109"/>
      <c r="N20" s="49"/>
      <c r="O20" s="49"/>
      <c r="P20" s="49"/>
      <c r="Q20" s="49"/>
      <c r="R20" s="49"/>
    </row>
    <row r="21" spans="1:18" x14ac:dyDescent="0.3">
      <c r="A21" s="5">
        <v>5</v>
      </c>
      <c r="B21" s="6">
        <f t="shared" si="2"/>
        <v>323253.30530612497</v>
      </c>
      <c r="C21" s="8">
        <f t="shared" si="3"/>
        <v>0.12014209324320307</v>
      </c>
      <c r="D21" s="12">
        <f t="shared" si="4"/>
        <v>0.12014209324320307</v>
      </c>
      <c r="E21" s="9">
        <f t="shared" si="5"/>
        <v>-38836.328747262058</v>
      </c>
      <c r="F21" s="4">
        <f t="shared" si="6"/>
        <v>0.10814209324320308</v>
      </c>
      <c r="G21" s="4">
        <f t="shared" si="0"/>
        <v>0.12814209324320308</v>
      </c>
      <c r="H21" s="9">
        <f t="shared" si="1"/>
        <v>41422.355189711059</v>
      </c>
      <c r="I21" s="7">
        <f t="shared" si="7"/>
        <v>2586.0264424490015</v>
      </c>
      <c r="J21" s="7">
        <f t="shared" si="8"/>
        <v>13060.737952649004</v>
      </c>
      <c r="K21" s="9">
        <f t="shared" si="9"/>
        <v>2210.5462411190983</v>
      </c>
      <c r="L21" s="7">
        <f t="shared" si="10"/>
        <v>12098.722001922184</v>
      </c>
      <c r="M21" s="109"/>
      <c r="N21" s="49"/>
      <c r="O21" s="49"/>
      <c r="P21" s="49"/>
      <c r="Q21" s="49"/>
      <c r="R21" s="49"/>
    </row>
    <row r="22" spans="1:18" x14ac:dyDescent="0.3">
      <c r="A22" s="5">
        <v>6</v>
      </c>
      <c r="B22" s="6">
        <f t="shared" si="2"/>
        <v>321637.03877959435</v>
      </c>
      <c r="C22" s="8">
        <f t="shared" si="3"/>
        <v>0.12300785871414793</v>
      </c>
      <c r="D22" s="12">
        <f t="shared" si="4"/>
        <v>0.12300785871414793</v>
      </c>
      <c r="E22" s="9">
        <f t="shared" si="5"/>
        <v>-39563.883423437263</v>
      </c>
      <c r="F22" s="4">
        <f t="shared" si="6"/>
        <v>0.11100785871414795</v>
      </c>
      <c r="G22" s="4">
        <f t="shared" si="0"/>
        <v>0.13100785871414794</v>
      </c>
      <c r="H22" s="9">
        <f t="shared" si="1"/>
        <v>42136.979733674016</v>
      </c>
      <c r="I22" s="7">
        <f t="shared" si="7"/>
        <v>2573.0963102367532</v>
      </c>
      <c r="J22" s="7">
        <f t="shared" si="8"/>
        <v>15633.834262885757</v>
      </c>
      <c r="K22" s="9">
        <f t="shared" si="9"/>
        <v>2114.8976056860574</v>
      </c>
      <c r="L22" s="7">
        <f t="shared" si="10"/>
        <v>14213.619607608241</v>
      </c>
      <c r="M22" s="109"/>
      <c r="N22" s="49"/>
      <c r="O22" s="49"/>
      <c r="P22" s="49"/>
      <c r="Q22" s="49"/>
      <c r="R22" s="49"/>
    </row>
    <row r="23" spans="1:18" x14ac:dyDescent="0.3">
      <c r="A23" s="5">
        <v>7</v>
      </c>
      <c r="B23" s="6">
        <f t="shared" si="2"/>
        <v>320028.85358569637</v>
      </c>
      <c r="C23" s="8">
        <f t="shared" si="3"/>
        <v>0.12594956697007287</v>
      </c>
      <c r="D23" s="12">
        <f t="shared" si="4"/>
        <v>0.12594956697007287</v>
      </c>
      <c r="E23" s="9">
        <f t="shared" si="5"/>
        <v>-40307.495527047307</v>
      </c>
      <c r="F23" s="4">
        <f t="shared" si="6"/>
        <v>0.11394956697007287</v>
      </c>
      <c r="G23" s="4">
        <f t="shared" si="0"/>
        <v>0.13394956697007288</v>
      </c>
      <c r="H23" s="9">
        <f t="shared" si="1"/>
        <v>42867.726355732884</v>
      </c>
      <c r="I23" s="7">
        <f t="shared" si="7"/>
        <v>2560.2308286855769</v>
      </c>
      <c r="J23" s="7">
        <f t="shared" si="8"/>
        <v>18194.065091571334</v>
      </c>
      <c r="K23" s="9">
        <f t="shared" si="9"/>
        <v>2023.3876131323395</v>
      </c>
      <c r="L23" s="7">
        <f t="shared" si="10"/>
        <v>16237.007220740581</v>
      </c>
      <c r="M23" s="109"/>
      <c r="N23" s="49"/>
      <c r="O23" s="49"/>
      <c r="P23" s="49"/>
      <c r="Q23" s="49"/>
      <c r="R23" s="49"/>
    </row>
    <row r="24" spans="1:18" x14ac:dyDescent="0.3">
      <c r="A24" s="5">
        <v>8</v>
      </c>
      <c r="B24" s="6">
        <f t="shared" si="2"/>
        <v>318428.70931776788</v>
      </c>
      <c r="C24" s="8">
        <f t="shared" si="3"/>
        <v>0.12896923049477979</v>
      </c>
      <c r="D24" s="12">
        <f t="shared" si="4"/>
        <v>0.12896923049477979</v>
      </c>
      <c r="E24" s="9">
        <f t="shared" si="5"/>
        <v>-41067.505608158441</v>
      </c>
      <c r="F24" s="4">
        <f t="shared" si="6"/>
        <v>0.11696923049477979</v>
      </c>
      <c r="G24" s="4">
        <f t="shared" si="0"/>
        <v>0.1369692304947798</v>
      </c>
      <c r="H24" s="9">
        <f t="shared" si="1"/>
        <v>43614.935282700586</v>
      </c>
      <c r="I24" s="7">
        <f t="shared" si="7"/>
        <v>2547.4296745421452</v>
      </c>
      <c r="J24" s="7">
        <f t="shared" si="8"/>
        <v>20741.494766113479</v>
      </c>
      <c r="K24" s="9">
        <f t="shared" si="9"/>
        <v>1935.8371875641108</v>
      </c>
      <c r="L24" s="7">
        <f t="shared" si="10"/>
        <v>18172.844408304692</v>
      </c>
      <c r="M24" s="109"/>
      <c r="N24" s="49"/>
      <c r="O24" s="49"/>
      <c r="P24" s="49"/>
      <c r="Q24" s="49"/>
      <c r="R24" s="49"/>
    </row>
    <row r="25" spans="1:18" x14ac:dyDescent="0.3">
      <c r="A25" s="5">
        <v>9</v>
      </c>
      <c r="B25" s="6">
        <f t="shared" si="2"/>
        <v>316836.56577117904</v>
      </c>
      <c r="C25" s="8">
        <f t="shared" si="3"/>
        <v>0.13206891510289145</v>
      </c>
      <c r="D25" s="12">
        <f t="shared" si="4"/>
        <v>0.13206891510289145</v>
      </c>
      <c r="E25" s="9">
        <f t="shared" si="5"/>
        <v>-41844.261506325529</v>
      </c>
      <c r="F25" s="4">
        <f t="shared" si="6"/>
        <v>0.12006891510289146</v>
      </c>
      <c r="G25" s="4">
        <f t="shared" si="0"/>
        <v>0.14006891510289146</v>
      </c>
      <c r="H25" s="9">
        <f t="shared" si="1"/>
        <v>44378.954032494963</v>
      </c>
      <c r="I25" s="7">
        <f t="shared" si="7"/>
        <v>2534.6925261694341</v>
      </c>
      <c r="J25" s="7">
        <f t="shared" si="8"/>
        <v>23276.187292282913</v>
      </c>
      <c r="K25" s="9">
        <f t="shared" si="9"/>
        <v>1852.07500156374</v>
      </c>
      <c r="L25" s="7">
        <f t="shared" si="10"/>
        <v>20024.919409868431</v>
      </c>
      <c r="M25" s="109"/>
      <c r="N25" s="49"/>
      <c r="O25" s="49"/>
      <c r="P25" s="49"/>
      <c r="Q25" s="49"/>
      <c r="R25" s="49"/>
    </row>
    <row r="26" spans="1:18" x14ac:dyDescent="0.3">
      <c r="A26" s="5">
        <v>10</v>
      </c>
      <c r="B26" s="6">
        <f t="shared" si="2"/>
        <v>315252.38294232317</v>
      </c>
      <c r="C26" s="8">
        <f t="shared" si="3"/>
        <v>0.13525074135311807</v>
      </c>
      <c r="D26" s="12">
        <f t="shared" si="4"/>
        <v>0.13525074135311807</v>
      </c>
      <c r="E26" s="9">
        <f t="shared" si="5"/>
        <v>-42638.118506286279</v>
      </c>
      <c r="F26" s="4">
        <f t="shared" si="6"/>
        <v>0.12325074135311807</v>
      </c>
      <c r="G26" s="4">
        <f t="shared" si="0"/>
        <v>0.14325074135311808</v>
      </c>
      <c r="H26" s="9">
        <f t="shared" si="1"/>
        <v>45160.137569824867</v>
      </c>
      <c r="I26" s="7">
        <f t="shared" si="7"/>
        <v>2522.0190635385879</v>
      </c>
      <c r="J26" s="7">
        <f t="shared" si="8"/>
        <v>25798.206355821501</v>
      </c>
      <c r="K26" s="9">
        <f t="shared" si="9"/>
        <v>1771.9371409191556</v>
      </c>
      <c r="L26" s="7">
        <f t="shared" si="10"/>
        <v>21796.856550787586</v>
      </c>
      <c r="M26" s="109"/>
      <c r="N26" s="49"/>
      <c r="O26" s="49"/>
      <c r="P26" s="49"/>
      <c r="Q26" s="49"/>
      <c r="R26" s="49"/>
    </row>
    <row r="27" spans="1:18" x14ac:dyDescent="0.3">
      <c r="A27" s="5">
        <v>11</v>
      </c>
      <c r="B27" s="6">
        <f t="shared" si="2"/>
        <v>313676.12102761155</v>
      </c>
      <c r="C27" s="8">
        <f t="shared" si="3"/>
        <v>0.13851688599897569</v>
      </c>
      <c r="D27" s="12">
        <f t="shared" si="4"/>
        <v>0.13851688599897569</v>
      </c>
      <c r="E27" s="9">
        <f t="shared" si="5"/>
        <v>-43449.439496982566</v>
      </c>
      <c r="F27" s="4">
        <f t="shared" si="6"/>
        <v>0.1265168859989757</v>
      </c>
      <c r="G27" s="4">
        <f t="shared" si="0"/>
        <v>0.14651688599897569</v>
      </c>
      <c r="H27" s="9">
        <f t="shared" si="1"/>
        <v>45958.84846520346</v>
      </c>
      <c r="I27" s="7">
        <f t="shared" si="7"/>
        <v>2509.4089682208942</v>
      </c>
      <c r="J27" s="7">
        <f t="shared" si="8"/>
        <v>28307.615324042396</v>
      </c>
      <c r="K27" s="9">
        <f t="shared" si="9"/>
        <v>1695.2667838601531</v>
      </c>
      <c r="L27" s="7">
        <f t="shared" si="10"/>
        <v>23492.123334647738</v>
      </c>
      <c r="M27" s="109"/>
      <c r="N27" s="49"/>
      <c r="O27" s="49"/>
      <c r="P27" s="49"/>
      <c r="Q27" s="49"/>
      <c r="R27" s="49"/>
    </row>
    <row r="28" spans="1:18" x14ac:dyDescent="0.3">
      <c r="A28" s="5">
        <v>12</v>
      </c>
      <c r="B28" s="6">
        <f t="shared" si="2"/>
        <v>312107.74042247346</v>
      </c>
      <c r="C28" s="8">
        <f t="shared" si="3"/>
        <v>0.14186958347794854</v>
      </c>
      <c r="D28" s="12">
        <f t="shared" si="4"/>
        <v>0.14186958347794854</v>
      </c>
      <c r="E28" s="9">
        <f t="shared" si="5"/>
        <v>-44278.595133979994</v>
      </c>
      <c r="F28" s="4">
        <f t="shared" si="6"/>
        <v>0.12986958347794855</v>
      </c>
      <c r="G28" s="4">
        <f t="shared" si="0"/>
        <v>0.14986958347794854</v>
      </c>
      <c r="H28" s="9">
        <f t="shared" si="1"/>
        <v>46775.457057359781</v>
      </c>
      <c r="I28" s="7">
        <f t="shared" si="7"/>
        <v>2496.8619233797872</v>
      </c>
      <c r="J28" s="7">
        <f t="shared" si="8"/>
        <v>30804.477247422183</v>
      </c>
      <c r="K28" s="9">
        <f t="shared" si="9"/>
        <v>1621.913894173895</v>
      </c>
      <c r="L28" s="7">
        <f t="shared" si="10"/>
        <v>25114.037228821635</v>
      </c>
      <c r="M28" s="109"/>
      <c r="N28" s="49"/>
      <c r="O28" s="49"/>
      <c r="P28" s="49"/>
      <c r="Q28" s="49"/>
      <c r="R28" s="49"/>
    </row>
    <row r="29" spans="1:18" x14ac:dyDescent="0.3">
      <c r="A29" s="5">
        <v>13</v>
      </c>
      <c r="B29" s="6">
        <f t="shared" si="2"/>
        <v>310547.20172036107</v>
      </c>
      <c r="C29" s="8">
        <f t="shared" si="3"/>
        <v>0.14531112744011418</v>
      </c>
      <c r="D29" s="12">
        <f t="shared" si="4"/>
        <v>0.14531112744011418</v>
      </c>
      <c r="E29" s="9">
        <f t="shared" si="5"/>
        <v>-45125.964005358233</v>
      </c>
      <c r="F29" s="4">
        <f t="shared" si="6"/>
        <v>0.1333111274401142</v>
      </c>
      <c r="G29" s="4">
        <f t="shared" si="0"/>
        <v>0.15331112744011419</v>
      </c>
      <c r="H29" s="9">
        <f t="shared" si="1"/>
        <v>47610.341619121122</v>
      </c>
      <c r="I29" s="7">
        <f t="shared" si="7"/>
        <v>2484.3776137628884</v>
      </c>
      <c r="J29" s="7">
        <f t="shared" si="8"/>
        <v>33288.854861185071</v>
      </c>
      <c r="K29" s="9">
        <f t="shared" si="9"/>
        <v>1551.7349275990628</v>
      </c>
      <c r="L29" s="7">
        <f t="shared" si="10"/>
        <v>26665.772156420699</v>
      </c>
      <c r="M29" s="109"/>
      <c r="N29" s="49"/>
      <c r="O29" s="49"/>
      <c r="P29" s="49"/>
      <c r="Q29" s="49"/>
      <c r="R29" s="49"/>
    </row>
    <row r="30" spans="1:18" x14ac:dyDescent="0.3">
      <c r="A30" s="5">
        <v>14</v>
      </c>
      <c r="B30" s="6">
        <f t="shared" si="2"/>
        <v>308994.46571175929</v>
      </c>
      <c r="C30" s="8">
        <f t="shared" si="3"/>
        <v>0.14884387231727719</v>
      </c>
      <c r="D30" s="12">
        <f t="shared" si="4"/>
        <v>0.14884387231727719</v>
      </c>
      <c r="E30" s="9">
        <f t="shared" si="5"/>
        <v>-45991.932801146388</v>
      </c>
      <c r="F30" s="4">
        <f t="shared" si="6"/>
        <v>0.13684387231727721</v>
      </c>
      <c r="G30" s="4">
        <f t="shared" si="0"/>
        <v>0.1568438723172772</v>
      </c>
      <c r="H30" s="9">
        <f t="shared" si="1"/>
        <v>48463.888526840463</v>
      </c>
      <c r="I30" s="7">
        <f t="shared" si="7"/>
        <v>2471.9557256940752</v>
      </c>
      <c r="J30" s="7">
        <f t="shared" si="8"/>
        <v>35760.810586879146</v>
      </c>
      <c r="K30" s="9">
        <f t="shared" si="9"/>
        <v>1484.592550924104</v>
      </c>
      <c r="L30" s="7">
        <f t="shared" si="10"/>
        <v>28150.364707344801</v>
      </c>
      <c r="M30" s="109"/>
      <c r="N30" s="49"/>
      <c r="O30" s="49"/>
      <c r="P30" s="49"/>
      <c r="Q30" s="49"/>
      <c r="R30" s="49"/>
    </row>
    <row r="31" spans="1:18" x14ac:dyDescent="0.3">
      <c r="A31" s="5">
        <v>15</v>
      </c>
      <c r="B31" s="6">
        <f t="shared" si="2"/>
        <v>307449.49338320049</v>
      </c>
      <c r="C31" s="8">
        <f t="shared" si="3"/>
        <v>0.15247023493368503</v>
      </c>
      <c r="D31" s="12">
        <f t="shared" si="4"/>
        <v>0.15247023493368503</v>
      </c>
      <c r="E31" s="9">
        <f t="shared" si="5"/>
        <v>-46876.896486379017</v>
      </c>
      <c r="F31" s="4">
        <f t="shared" si="6"/>
        <v>0.14047023493368505</v>
      </c>
      <c r="G31" s="4">
        <f t="shared" si="0"/>
        <v>0.16047023493368504</v>
      </c>
      <c r="H31" s="9">
        <f t="shared" si="1"/>
        <v>49336.492433444626</v>
      </c>
      <c r="I31" s="7">
        <f t="shared" si="7"/>
        <v>2459.5959470656089</v>
      </c>
      <c r="J31" s="7">
        <f t="shared" si="8"/>
        <v>38220.406533944755</v>
      </c>
      <c r="K31" s="9">
        <f t="shared" si="9"/>
        <v>1420.3553732398902</v>
      </c>
      <c r="L31" s="7">
        <f t="shared" si="10"/>
        <v>29570.720080584691</v>
      </c>
      <c r="M31" s="109"/>
      <c r="N31" s="49"/>
      <c r="O31" s="49"/>
      <c r="P31" s="49"/>
      <c r="Q31" s="49"/>
      <c r="R31" s="49"/>
    </row>
    <row r="32" spans="1:18" x14ac:dyDescent="0.3">
      <c r="A32" s="5">
        <v>16</v>
      </c>
      <c r="B32" s="6">
        <f t="shared" si="2"/>
        <v>305912.2459162845</v>
      </c>
      <c r="C32" s="8">
        <f t="shared" si="3"/>
        <v>0.15619269615942769</v>
      </c>
      <c r="D32" s="12">
        <f t="shared" si="4"/>
        <v>0.15619269615942769</v>
      </c>
      <c r="E32" s="9">
        <f t="shared" si="5"/>
        <v>-47781.258477850351</v>
      </c>
      <c r="F32" s="4">
        <f t="shared" si="6"/>
        <v>0.1441926961594277</v>
      </c>
      <c r="G32" s="4">
        <f t="shared" si="0"/>
        <v>0.16419269615942769</v>
      </c>
      <c r="H32" s="9">
        <f t="shared" si="1"/>
        <v>50228.556445180628</v>
      </c>
      <c r="I32" s="7">
        <f t="shared" si="7"/>
        <v>2447.2979673302762</v>
      </c>
      <c r="J32" s="7">
        <f t="shared" si="8"/>
        <v>40667.704501275031</v>
      </c>
      <c r="K32" s="9">
        <f t="shared" si="9"/>
        <v>1358.897688820854</v>
      </c>
      <c r="L32" s="7">
        <f t="shared" si="10"/>
        <v>30929.617769405544</v>
      </c>
      <c r="M32" s="109"/>
      <c r="N32" s="49"/>
      <c r="O32" s="49"/>
      <c r="P32" s="49"/>
      <c r="Q32" s="49"/>
      <c r="R32" s="49"/>
    </row>
    <row r="33" spans="1:18" x14ac:dyDescent="0.3">
      <c r="A33" s="5">
        <v>17</v>
      </c>
      <c r="B33" s="6">
        <f t="shared" si="2"/>
        <v>304382.68468670308</v>
      </c>
      <c r="C33" s="8">
        <f t="shared" si="3"/>
        <v>0.16001380260765252</v>
      </c>
      <c r="D33" s="12">
        <f t="shared" si="4"/>
        <v>0.16001380260765252</v>
      </c>
      <c r="E33" s="9">
        <f t="shared" si="5"/>
        <v>-48705.430824645446</v>
      </c>
      <c r="F33" s="4">
        <f t="shared" si="6"/>
        <v>0.14801380260765254</v>
      </c>
      <c r="G33" s="4">
        <f t="shared" si="0"/>
        <v>0.16801380260765253</v>
      </c>
      <c r="H33" s="9">
        <f t="shared" si="1"/>
        <v>51140.492302139071</v>
      </c>
      <c r="I33" s="7">
        <f t="shared" si="7"/>
        <v>2435.0614774936257</v>
      </c>
      <c r="J33" s="7">
        <f t="shared" si="8"/>
        <v>43102.765978768657</v>
      </c>
      <c r="K33" s="9">
        <f t="shared" si="9"/>
        <v>1300.0992311314903</v>
      </c>
      <c r="L33" s="7">
        <f t="shared" si="10"/>
        <v>32229.717000537035</v>
      </c>
      <c r="M33" s="109"/>
      <c r="N33" s="49"/>
      <c r="O33" s="49"/>
      <c r="P33" s="49"/>
      <c r="Q33" s="49"/>
      <c r="R33" s="49"/>
    </row>
    <row r="34" spans="1:18" x14ac:dyDescent="0.3">
      <c r="A34" s="5">
        <v>18</v>
      </c>
      <c r="B34" s="6">
        <f t="shared" si="2"/>
        <v>302860.77126326959</v>
      </c>
      <c r="C34" s="8">
        <f t="shared" si="3"/>
        <v>0.16393616837675531</v>
      </c>
      <c r="D34" s="12">
        <f t="shared" si="4"/>
        <v>0.16393616837675531</v>
      </c>
      <c r="E34" s="9">
        <f t="shared" si="5"/>
        <v>-49649.834392529337</v>
      </c>
      <c r="F34" s="4">
        <f t="shared" si="6"/>
        <v>0.15193616837675533</v>
      </c>
      <c r="G34" s="4">
        <f t="shared" si="0"/>
        <v>0.17193616837675532</v>
      </c>
      <c r="H34" s="9">
        <f t="shared" si="1"/>
        <v>52072.720562635499</v>
      </c>
      <c r="I34" s="7">
        <f t="shared" si="7"/>
        <v>2422.8861701061614</v>
      </c>
      <c r="J34" s="7">
        <f t="shared" si="8"/>
        <v>45525.652148874819</v>
      </c>
      <c r="K34" s="9">
        <f t="shared" si="9"/>
        <v>1243.8449374767645</v>
      </c>
      <c r="L34" s="7">
        <f t="shared" si="10"/>
        <v>33473.561938013801</v>
      </c>
      <c r="M34" s="109"/>
      <c r="N34" s="49"/>
      <c r="O34" s="49"/>
      <c r="P34" s="49"/>
      <c r="Q34" s="49"/>
      <c r="R34" s="49"/>
    </row>
    <row r="35" spans="1:18" x14ac:dyDescent="0.3">
      <c r="A35" s="5">
        <v>19</v>
      </c>
      <c r="B35" s="6">
        <f t="shared" si="2"/>
        <v>301346.46740695322</v>
      </c>
      <c r="C35" s="8">
        <f t="shared" si="3"/>
        <v>0.16796247683873933</v>
      </c>
      <c r="D35" s="12">
        <f t="shared" si="4"/>
        <v>0.16796247683873933</v>
      </c>
      <c r="E35" s="9">
        <f t="shared" si="5"/>
        <v>-50614.899052276298</v>
      </c>
      <c r="F35" s="4">
        <f t="shared" si="6"/>
        <v>0.15596247683873934</v>
      </c>
      <c r="G35" s="4">
        <f t="shared" si="0"/>
        <v>0.17596247683873933</v>
      </c>
      <c r="H35" s="9">
        <f t="shared" si="1"/>
        <v>53025.67079153192</v>
      </c>
      <c r="I35" s="7">
        <f t="shared" si="7"/>
        <v>2410.7717392556224</v>
      </c>
      <c r="J35" s="7">
        <f t="shared" si="8"/>
        <v>47936.423888130441</v>
      </c>
      <c r="K35" s="9">
        <f t="shared" si="9"/>
        <v>1190.0247238359386</v>
      </c>
      <c r="L35" s="7">
        <f t="shared" si="10"/>
        <v>34663.586661849738</v>
      </c>
      <c r="M35" s="109"/>
      <c r="N35" s="49"/>
      <c r="O35" s="49"/>
      <c r="P35" s="49"/>
      <c r="Q35" s="49"/>
      <c r="R35" s="49"/>
    </row>
    <row r="36" spans="1:18" x14ac:dyDescent="0.3">
      <c r="A36" s="5">
        <v>20</v>
      </c>
      <c r="B36" s="6">
        <f t="shared" si="2"/>
        <v>299839.73506991845</v>
      </c>
      <c r="C36" s="8">
        <f t="shared" si="3"/>
        <v>0.17209548247496592</v>
      </c>
      <c r="D36" s="12">
        <f t="shared" si="4"/>
        <v>0.17209548247496592</v>
      </c>
      <c r="E36" s="9">
        <f t="shared" si="5"/>
        <v>-51601.063872023573</v>
      </c>
      <c r="F36" s="4">
        <f t="shared" si="6"/>
        <v>0.16009548247496594</v>
      </c>
      <c r="G36" s="4">
        <f t="shared" si="0"/>
        <v>0.18009548247496593</v>
      </c>
      <c r="H36" s="9">
        <f t="shared" si="1"/>
        <v>53999.781752582923</v>
      </c>
      <c r="I36" s="7">
        <f t="shared" si="7"/>
        <v>2398.7178805593503</v>
      </c>
      <c r="J36" s="7">
        <f t="shared" si="8"/>
        <v>50335.141768689791</v>
      </c>
      <c r="K36" s="9">
        <f t="shared" si="9"/>
        <v>1138.5332694391943</v>
      </c>
      <c r="L36" s="7">
        <f t="shared" si="10"/>
        <v>35802.119931288929</v>
      </c>
      <c r="M36" s="109"/>
      <c r="N36" s="49"/>
      <c r="O36" s="49"/>
      <c r="P36" s="49"/>
      <c r="Q36" s="49"/>
      <c r="R36" s="49"/>
    </row>
    <row r="37" spans="1:18" x14ac:dyDescent="0.3">
      <c r="A37" s="5">
        <v>21</v>
      </c>
      <c r="B37" s="6">
        <f t="shared" si="2"/>
        <v>298340.53639456886</v>
      </c>
      <c r="C37" s="8">
        <f t="shared" si="3"/>
        <v>0.17633801276055253</v>
      </c>
      <c r="D37" s="12">
        <f t="shared" si="4"/>
        <v>0.17633801276055253</v>
      </c>
      <c r="E37" s="9">
        <f t="shared" si="5"/>
        <v>-52608.777313735569</v>
      </c>
      <c r="F37" s="4">
        <f t="shared" si="6"/>
        <v>0.16433801276055254</v>
      </c>
      <c r="G37" s="4">
        <f t="shared" si="0"/>
        <v>0.18433801276055253</v>
      </c>
      <c r="H37" s="9">
        <f t="shared" si="1"/>
        <v>54995.501604892124</v>
      </c>
      <c r="I37" s="7">
        <f t="shared" si="7"/>
        <v>2386.7242911565554</v>
      </c>
      <c r="J37" s="7">
        <f t="shared" si="8"/>
        <v>52721.866059846347</v>
      </c>
      <c r="K37" s="9">
        <f t="shared" si="9"/>
        <v>1089.2698106653838</v>
      </c>
      <c r="L37" s="7">
        <f t="shared" si="10"/>
        <v>36891.389741954314</v>
      </c>
      <c r="M37" s="109"/>
      <c r="N37" s="49"/>
      <c r="O37" s="49"/>
      <c r="P37" s="49"/>
      <c r="Q37" s="49"/>
      <c r="R37" s="49"/>
    </row>
    <row r="38" spans="1:18" x14ac:dyDescent="0.3">
      <c r="A38" s="5">
        <v>22</v>
      </c>
      <c r="B38" s="6">
        <f t="shared" si="2"/>
        <v>296848.83371259604</v>
      </c>
      <c r="C38" s="8">
        <f t="shared" si="3"/>
        <v>0.18069297009870716</v>
      </c>
      <c r="D38" s="12">
        <f t="shared" si="4"/>
        <v>0.18069297009870716</v>
      </c>
      <c r="E38" s="9">
        <f t="shared" si="5"/>
        <v>-53638.497433866214</v>
      </c>
      <c r="F38" s="4">
        <f t="shared" si="6"/>
        <v>0.16869297009870718</v>
      </c>
      <c r="G38" s="4">
        <f t="shared" si="0"/>
        <v>0.18869297009870717</v>
      </c>
      <c r="H38" s="9">
        <f t="shared" si="1"/>
        <v>56013.288103566978</v>
      </c>
      <c r="I38" s="7">
        <f t="shared" si="7"/>
        <v>2374.7906697007638</v>
      </c>
      <c r="J38" s="7">
        <f t="shared" si="8"/>
        <v>55096.65672954711</v>
      </c>
      <c r="K38" s="9">
        <f t="shared" si="9"/>
        <v>1042.1379438577428</v>
      </c>
      <c r="L38" s="7">
        <f t="shared" si="10"/>
        <v>37933.527685812056</v>
      </c>
      <c r="M38" s="109"/>
      <c r="N38" s="49"/>
      <c r="O38" s="49"/>
      <c r="P38" s="49"/>
      <c r="Q38" s="49"/>
      <c r="R38" s="49"/>
    </row>
    <row r="39" spans="1:18" x14ac:dyDescent="0.3">
      <c r="A39" s="5">
        <v>23</v>
      </c>
      <c r="B39" s="6">
        <f t="shared" si="2"/>
        <v>295364.58954403305</v>
      </c>
      <c r="C39" s="8">
        <f t="shared" si="3"/>
        <v>0.18516333380632288</v>
      </c>
      <c r="D39" s="12">
        <f t="shared" si="4"/>
        <v>0.18516333380632288</v>
      </c>
      <c r="E39" s="9">
        <f t="shared" si="5"/>
        <v>-54690.692088309333</v>
      </c>
      <c r="F39" s="4">
        <f t="shared" si="6"/>
        <v>0.1731633338063229</v>
      </c>
      <c r="G39" s="4">
        <f t="shared" si="0"/>
        <v>0.19316333380632289</v>
      </c>
      <c r="H39" s="9">
        <f t="shared" si="1"/>
        <v>57053.608804661606</v>
      </c>
      <c r="I39" s="7">
        <f t="shared" si="7"/>
        <v>2362.9167163522725</v>
      </c>
      <c r="J39" s="7">
        <f t="shared" si="8"/>
        <v>57459.573445899383</v>
      </c>
      <c r="K39" s="9">
        <f t="shared" si="9"/>
        <v>997.04543667159589</v>
      </c>
      <c r="L39" s="7">
        <f t="shared" si="10"/>
        <v>38930.573122483649</v>
      </c>
      <c r="M39" s="109"/>
      <c r="N39" s="49"/>
      <c r="O39" s="49"/>
      <c r="P39" s="49"/>
      <c r="Q39" s="49"/>
      <c r="R39" s="49"/>
    </row>
    <row r="40" spans="1:18" x14ac:dyDescent="0.3">
      <c r="A40" s="5">
        <v>24</v>
      </c>
      <c r="B40" s="6">
        <f t="shared" si="2"/>
        <v>293887.76659631287</v>
      </c>
      <c r="C40" s="8">
        <f t="shared" si="3"/>
        <v>0.18975216215219043</v>
      </c>
      <c r="D40" s="12">
        <f t="shared" si="4"/>
        <v>0.18975216215219043</v>
      </c>
      <c r="E40" s="9">
        <f t="shared" si="5"/>
        <v>-55765.839141728655</v>
      </c>
      <c r="F40" s="4">
        <f t="shared" si="6"/>
        <v>0.17775216215219045</v>
      </c>
      <c r="G40" s="4">
        <f t="shared" si="0"/>
        <v>0.19775216215219044</v>
      </c>
      <c r="H40" s="9">
        <f t="shared" si="1"/>
        <v>58116.941274499157</v>
      </c>
      <c r="I40" s="7">
        <f t="shared" si="7"/>
        <v>2351.1021327705021</v>
      </c>
      <c r="J40" s="7">
        <f t="shared" si="8"/>
        <v>59810.675578669885</v>
      </c>
      <c r="K40" s="9">
        <f t="shared" si="9"/>
        <v>953.90404758484055</v>
      </c>
      <c r="L40" s="7">
        <f t="shared" si="10"/>
        <v>39884.477170068487</v>
      </c>
      <c r="M40" s="109"/>
      <c r="N40" s="49"/>
      <c r="O40" s="49"/>
      <c r="P40" s="49"/>
      <c r="Q40" s="49"/>
      <c r="R40" s="49"/>
    </row>
    <row r="41" spans="1:18" x14ac:dyDescent="0.3">
      <c r="A41" s="5">
        <v>25</v>
      </c>
      <c r="B41" s="6">
        <f t="shared" si="2"/>
        <v>292418.3277633313</v>
      </c>
      <c r="C41" s="8">
        <f t="shared" si="3"/>
        <v>0.19446259444922348</v>
      </c>
      <c r="D41" s="12">
        <f t="shared" si="4"/>
        <v>0.19446259444922348</v>
      </c>
      <c r="E41" s="9">
        <f t="shared" si="5"/>
        <v>-56864.426681360805</v>
      </c>
      <c r="F41" s="4">
        <f t="shared" si="6"/>
        <v>0.1824625944492235</v>
      </c>
      <c r="G41" s="4">
        <f t="shared" si="0"/>
        <v>0.20246259444922349</v>
      </c>
      <c r="H41" s="9">
        <f t="shared" si="1"/>
        <v>59203.773303467453</v>
      </c>
      <c r="I41" s="7">
        <f t="shared" si="7"/>
        <v>2339.3466221066483</v>
      </c>
      <c r="J41" s="7">
        <f t="shared" si="8"/>
        <v>62150.022200776533</v>
      </c>
      <c r="K41" s="9">
        <f t="shared" si="9"/>
        <v>912.62935321818816</v>
      </c>
      <c r="L41" s="7">
        <f t="shared" si="10"/>
        <v>40797.106523286675</v>
      </c>
      <c r="M41" s="49"/>
      <c r="N41" s="49"/>
      <c r="O41" s="49"/>
      <c r="P41" s="49"/>
      <c r="Q41" s="49"/>
      <c r="R41" s="49"/>
    </row>
    <row r="42" spans="1:18" x14ac:dyDescent="0.3">
      <c r="A42" s="49"/>
      <c r="B42" s="49"/>
      <c r="C42" s="49"/>
      <c r="D42" s="49"/>
      <c r="E42" s="49"/>
      <c r="F42" s="49"/>
      <c r="G42" s="49"/>
      <c r="H42" s="50"/>
      <c r="I42" s="49"/>
      <c r="J42" s="49"/>
      <c r="K42" s="49"/>
      <c r="L42" s="49"/>
      <c r="M42" s="49"/>
      <c r="N42" s="49"/>
      <c r="O42" s="49"/>
      <c r="P42" s="49"/>
      <c r="Q42" s="49"/>
      <c r="R42" s="49"/>
    </row>
    <row r="43" spans="1:18" x14ac:dyDescent="0.3">
      <c r="A43" s="49"/>
      <c r="B43" s="49"/>
      <c r="C43" s="49"/>
      <c r="D43" s="49"/>
      <c r="E43" s="49"/>
      <c r="F43" s="49"/>
      <c r="G43" s="49"/>
      <c r="H43" s="49"/>
      <c r="I43" s="49"/>
      <c r="J43" s="49"/>
      <c r="K43" s="49"/>
      <c r="L43" s="49"/>
      <c r="M43" s="49"/>
      <c r="N43" s="49"/>
      <c r="O43" s="49"/>
      <c r="P43" s="49"/>
      <c r="Q43" s="49"/>
      <c r="R43" s="49"/>
    </row>
    <row r="44" spans="1:18" x14ac:dyDescent="0.3">
      <c r="A44" s="49"/>
      <c r="B44" s="49"/>
      <c r="C44" s="49"/>
      <c r="D44" s="49"/>
      <c r="E44" s="49"/>
      <c r="F44" s="49"/>
      <c r="G44" s="49"/>
      <c r="H44" s="49"/>
      <c r="I44" s="49"/>
      <c r="J44" s="49"/>
      <c r="K44" s="49"/>
      <c r="L44" s="49"/>
      <c r="M44" s="49"/>
      <c r="N44" s="49"/>
      <c r="O44" s="49"/>
      <c r="P44" s="49"/>
      <c r="Q44" s="49"/>
      <c r="R44" s="49"/>
    </row>
    <row r="45" spans="1:18" x14ac:dyDescent="0.3">
      <c r="A45" s="49"/>
      <c r="B45" s="49"/>
      <c r="C45" s="49"/>
      <c r="D45" s="49"/>
      <c r="E45" s="49"/>
      <c r="F45" s="49"/>
      <c r="G45" s="49"/>
      <c r="H45" s="49"/>
      <c r="I45" s="49"/>
      <c r="J45" s="49"/>
      <c r="K45" s="49"/>
      <c r="L45" s="49"/>
      <c r="M45" s="49"/>
      <c r="N45" s="49"/>
      <c r="O45" s="49"/>
      <c r="P45" s="49"/>
      <c r="Q45" s="49"/>
      <c r="R45" s="49"/>
    </row>
  </sheetData>
  <mergeCells count="26">
    <mergeCell ref="A8:C8"/>
    <mergeCell ref="E8:J8"/>
    <mergeCell ref="A9:C9"/>
    <mergeCell ref="E9:J9"/>
    <mergeCell ref="A2:D2"/>
    <mergeCell ref="E2:J2"/>
    <mergeCell ref="A5:C5"/>
    <mergeCell ref="E5:J5"/>
    <mergeCell ref="A6:C6"/>
    <mergeCell ref="E6:J6"/>
    <mergeCell ref="A14:C14"/>
    <mergeCell ref="E14:J14"/>
    <mergeCell ref="A3:C3"/>
    <mergeCell ref="E3:J3"/>
    <mergeCell ref="A4:C4"/>
    <mergeCell ref="E4:J4"/>
    <mergeCell ref="A13:C13"/>
    <mergeCell ref="E13:J13"/>
    <mergeCell ref="A10:C10"/>
    <mergeCell ref="E10:J10"/>
    <mergeCell ref="A11:C11"/>
    <mergeCell ref="E11:J11"/>
    <mergeCell ref="A12:C12"/>
    <mergeCell ref="E12:J12"/>
    <mergeCell ref="A7:C7"/>
    <mergeCell ref="E7:J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7" sqref="B7"/>
    </sheetView>
  </sheetViews>
  <sheetFormatPr defaultRowHeight="14.4" x14ac:dyDescent="0.3"/>
  <cols>
    <col min="1" max="1" width="12.44140625" customWidth="1"/>
    <col min="2" max="2" width="12.5546875" bestFit="1" customWidth="1"/>
    <col min="4" max="4" width="30.77734375" customWidth="1"/>
    <col min="5" max="5" width="16.33203125" customWidth="1"/>
    <col min="6" max="6" width="16.44140625" customWidth="1"/>
    <col min="7" max="7" width="18.6640625" customWidth="1"/>
  </cols>
  <sheetData>
    <row r="1" spans="1:7" ht="25.8" customHeight="1" x14ac:dyDescent="0.3">
      <c r="A1" s="32" t="s">
        <v>14</v>
      </c>
      <c r="D1" s="188" t="s">
        <v>28</v>
      </c>
      <c r="E1" s="189"/>
      <c r="F1" s="189"/>
      <c r="G1" s="190"/>
    </row>
    <row r="2" spans="1:7" ht="25.8" customHeight="1" x14ac:dyDescent="0.3">
      <c r="A2" s="21">
        <v>0</v>
      </c>
      <c r="D2" s="191" t="s">
        <v>29</v>
      </c>
      <c r="E2" s="192"/>
      <c r="F2" s="192"/>
      <c r="G2" s="193"/>
    </row>
    <row r="3" spans="1:7" ht="15" thickBot="1" x14ac:dyDescent="0.35">
      <c r="A3" s="21">
        <v>0.02</v>
      </c>
      <c r="D3" s="194" t="s">
        <v>30</v>
      </c>
      <c r="E3" s="195"/>
      <c r="F3" s="195"/>
      <c r="G3" s="196"/>
    </row>
    <row r="4" spans="1:7" ht="38.4" customHeight="1" x14ac:dyDescent="0.3">
      <c r="A4" s="21">
        <v>0.03</v>
      </c>
      <c r="D4" s="197" t="s">
        <v>31</v>
      </c>
      <c r="E4" s="27" t="s">
        <v>32</v>
      </c>
      <c r="F4" s="27" t="s">
        <v>34</v>
      </c>
      <c r="G4" s="28" t="s">
        <v>35</v>
      </c>
    </row>
    <row r="5" spans="1:7" ht="15" thickBot="1" x14ac:dyDescent="0.35">
      <c r="D5" s="198"/>
      <c r="E5" s="29" t="s">
        <v>33</v>
      </c>
      <c r="F5" s="29" t="s">
        <v>33</v>
      </c>
      <c r="G5" s="30" t="s">
        <v>36</v>
      </c>
    </row>
    <row r="6" spans="1:7" ht="15" thickBot="1" x14ac:dyDescent="0.35">
      <c r="D6" s="31" t="s">
        <v>37</v>
      </c>
      <c r="E6" s="13">
        <v>0.12742999999999999</v>
      </c>
      <c r="F6" s="14">
        <v>0.12431</v>
      </c>
      <c r="G6" s="13">
        <v>9.9140000000000006E-2</v>
      </c>
    </row>
    <row r="7" spans="1:7" ht="15" thickBot="1" x14ac:dyDescent="0.35">
      <c r="D7" s="31" t="s">
        <v>38</v>
      </c>
      <c r="E7" s="13">
        <v>0.14743000000000001</v>
      </c>
      <c r="F7" s="14">
        <v>0.14430999999999999</v>
      </c>
      <c r="G7" s="13">
        <v>0.11914</v>
      </c>
    </row>
    <row r="8" spans="1:7" ht="15" thickBot="1" x14ac:dyDescent="0.35">
      <c r="D8" s="31" t="s">
        <v>39</v>
      </c>
      <c r="E8" s="13">
        <v>0.15742999999999999</v>
      </c>
      <c r="F8" s="14">
        <v>0.15431</v>
      </c>
      <c r="G8" s="13">
        <v>0.12914</v>
      </c>
    </row>
    <row r="11" spans="1:7" ht="26.4" customHeight="1" x14ac:dyDescent="0.3">
      <c r="B11" s="11"/>
    </row>
  </sheetData>
  <mergeCells count="4">
    <mergeCell ref="D1:G1"/>
    <mergeCell ref="D2:G2"/>
    <mergeCell ref="D3:G3"/>
    <mergeCell ref="D4: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B53A"/>
  </sheetPr>
  <dimension ref="N1:R28"/>
  <sheetViews>
    <sheetView workbookViewId="0">
      <selection activeCell="O6" sqref="O6"/>
    </sheetView>
  </sheetViews>
  <sheetFormatPr defaultRowHeight="14.4" x14ac:dyDescent="0.3"/>
  <cols>
    <col min="1" max="13" width="8.88671875" style="49"/>
    <col min="14" max="14" width="17.6640625" style="49" customWidth="1"/>
    <col min="15" max="15" width="22.6640625" style="49" customWidth="1"/>
    <col min="16" max="16" width="21.33203125" style="49" customWidth="1"/>
    <col min="17" max="17" width="28.109375" style="49" customWidth="1"/>
    <col min="18" max="16384" width="8.88671875" style="49"/>
  </cols>
  <sheetData>
    <row r="1" spans="14:15" ht="16.2" customHeight="1" x14ac:dyDescent="0.3"/>
    <row r="4" spans="14:15" x14ac:dyDescent="0.3">
      <c r="N4" s="26" t="s">
        <v>48</v>
      </c>
      <c r="O4" s="26" t="s">
        <v>76</v>
      </c>
    </row>
    <row r="5" spans="14:15" x14ac:dyDescent="0.3">
      <c r="N5" s="60" t="str">
        <f>'Fixed Rate 1'!B1</f>
        <v>Fixed Rate 1</v>
      </c>
      <c r="O5" s="61">
        <f>'Fixed Rate 1'!K39</f>
        <v>243984.6262076362</v>
      </c>
    </row>
    <row r="6" spans="14:15" x14ac:dyDescent="0.3">
      <c r="N6" s="62" t="str">
        <f>'Fixed Rate 2'!B1</f>
        <v>Fixed Rate 2</v>
      </c>
      <c r="O6" s="63">
        <f>'Fixed Rate 2'!K39</f>
        <v>167490.05147647375</v>
      </c>
    </row>
    <row r="7" spans="14:15" x14ac:dyDescent="0.3">
      <c r="N7" s="64" t="str">
        <f>'Rate w Escalator 1'!B1</f>
        <v>Rate w/ Escalator 1</v>
      </c>
      <c r="O7" s="63">
        <f>'Rate w Escalator 1'!K39</f>
        <v>129368.20957947719</v>
      </c>
    </row>
    <row r="8" spans="14:15" x14ac:dyDescent="0.3">
      <c r="N8" s="64" t="str">
        <f>'Rate w Escalator 2'!B1</f>
        <v>Rate w/ Escalator 2</v>
      </c>
      <c r="O8" s="63">
        <f>'Rate w Escalator 2'!K39</f>
        <v>115095.76415815829</v>
      </c>
    </row>
    <row r="9" spans="14:15" x14ac:dyDescent="0.3">
      <c r="N9" s="65" t="str">
        <f>'% Discount 1'!B1</f>
        <v>% Discount 1</v>
      </c>
      <c r="O9" s="66">
        <f>'% Discount 1'!L41</f>
        <v>75394.845774871967</v>
      </c>
    </row>
    <row r="10" spans="14:15" x14ac:dyDescent="0.3">
      <c r="N10" s="34" t="str">
        <f>'% Discount 2'!B1</f>
        <v>% Discount 2</v>
      </c>
      <c r="O10" s="61">
        <f>'% Discount 2'!L41</f>
        <v>60315.876619897543</v>
      </c>
    </row>
    <row r="11" spans="14:15" x14ac:dyDescent="0.3">
      <c r="N11" s="34" t="str">
        <f>'$ Discount 1'!B1</f>
        <v>$ Discount 1</v>
      </c>
      <c r="O11" s="61">
        <f>'$ Discount 1'!L41</f>
        <v>50996.383154108342</v>
      </c>
    </row>
    <row r="12" spans="14:15" x14ac:dyDescent="0.3">
      <c r="N12" s="34" t="str">
        <f>'$ Discount 2'!B1</f>
        <v>$ Discount 2</v>
      </c>
      <c r="O12" s="61">
        <f>'$ Discount 2'!L41</f>
        <v>40797.106523286675</v>
      </c>
    </row>
    <row r="19" spans="15:18" x14ac:dyDescent="0.3">
      <c r="P19" s="47"/>
      <c r="Q19" s="47"/>
    </row>
    <row r="20" spans="15:18" x14ac:dyDescent="0.3">
      <c r="Q20" s="47"/>
    </row>
    <row r="21" spans="15:18" x14ac:dyDescent="0.3">
      <c r="P21" s="47"/>
      <c r="Q21" s="47"/>
      <c r="R21" s="48"/>
    </row>
    <row r="22" spans="15:18" ht="13.8" customHeight="1" x14ac:dyDescent="0.3">
      <c r="P22" s="47"/>
      <c r="Q22" s="47"/>
      <c r="R22" s="48"/>
    </row>
    <row r="23" spans="15:18" ht="13.8" customHeight="1" x14ac:dyDescent="0.3">
      <c r="O23" s="48"/>
      <c r="P23" s="47"/>
      <c r="Q23" s="47"/>
      <c r="R23" s="48"/>
    </row>
    <row r="24" spans="15:18" ht="13.8" customHeight="1" x14ac:dyDescent="0.3">
      <c r="O24" s="48"/>
      <c r="P24" s="58"/>
      <c r="Q24" s="58"/>
      <c r="R24" s="48"/>
    </row>
    <row r="25" spans="15:18" ht="13.8" customHeight="1" x14ac:dyDescent="0.3">
      <c r="O25" s="48"/>
      <c r="R25" s="48"/>
    </row>
    <row r="26" spans="15:18" ht="13.8" customHeight="1" x14ac:dyDescent="0.3">
      <c r="O26" s="48"/>
      <c r="P26" s="59"/>
      <c r="R26" s="48"/>
    </row>
    <row r="27" spans="15:18" x14ac:dyDescent="0.3">
      <c r="O27" s="48"/>
      <c r="P27" s="59"/>
    </row>
    <row r="28" spans="15:18" x14ac:dyDescent="0.3">
      <c r="O28" s="48"/>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7"/>
  </sheetPr>
  <dimension ref="A1:R42"/>
  <sheetViews>
    <sheetView workbookViewId="0">
      <selection activeCell="D7" sqref="D7"/>
    </sheetView>
  </sheetViews>
  <sheetFormatPr defaultRowHeight="14.4" x14ac:dyDescent="0.3"/>
  <cols>
    <col min="1" max="1" width="9.21875" customWidth="1"/>
    <col min="2" max="2" width="11.33203125" customWidth="1"/>
    <col min="3" max="3" width="15.77734375" customWidth="1"/>
    <col min="4" max="4" width="13.6640625" customWidth="1"/>
    <col min="5" max="5" width="11.88671875" customWidth="1"/>
    <col min="6" max="6" width="13.44140625" customWidth="1"/>
    <col min="7" max="7" width="14" customWidth="1"/>
    <col min="8" max="8" width="11.6640625" customWidth="1"/>
    <col min="9" max="9" width="12.88671875" customWidth="1"/>
    <col min="10" max="10" width="12.5546875" bestFit="1" customWidth="1"/>
    <col min="11" max="11" width="16.109375" customWidth="1"/>
  </cols>
  <sheetData>
    <row r="1" spans="1:18" s="33" customFormat="1" ht="30" customHeight="1" x14ac:dyDescent="0.3">
      <c r="A1" s="35" t="s">
        <v>21</v>
      </c>
      <c r="B1" s="36" t="str">
        <f>'Welcome!'!C20</f>
        <v>Fixed Rate 1</v>
      </c>
      <c r="C1" s="37"/>
      <c r="D1" s="37"/>
      <c r="E1" s="37"/>
      <c r="F1" s="37"/>
      <c r="G1" s="37"/>
      <c r="H1" s="37"/>
      <c r="I1" s="37"/>
      <c r="J1" s="38"/>
      <c r="K1" s="67"/>
      <c r="L1" s="67"/>
      <c r="M1" s="67"/>
      <c r="N1" s="67"/>
      <c r="O1" s="67"/>
      <c r="P1" s="67"/>
      <c r="Q1" s="67"/>
      <c r="R1" s="69"/>
    </row>
    <row r="2" spans="1:18" s="1" customFormat="1" x14ac:dyDescent="0.3">
      <c r="A2" s="183" t="s">
        <v>16</v>
      </c>
      <c r="B2" s="183"/>
      <c r="C2" s="183"/>
      <c r="D2" s="183"/>
      <c r="E2" s="182" t="s">
        <v>7</v>
      </c>
      <c r="F2" s="182"/>
      <c r="G2" s="182"/>
      <c r="H2" s="182"/>
      <c r="I2" s="182"/>
      <c r="J2" s="182"/>
      <c r="K2" s="68"/>
      <c r="L2" s="68"/>
      <c r="M2" s="68"/>
      <c r="N2" s="68"/>
      <c r="O2" s="68"/>
      <c r="P2" s="68"/>
      <c r="Q2" s="68"/>
      <c r="R2" s="69"/>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30" customHeight="1" x14ac:dyDescent="0.3">
      <c r="A5" s="185" t="s">
        <v>86</v>
      </c>
      <c r="B5" s="186"/>
      <c r="C5" s="187"/>
      <c r="D5" s="114">
        <f>D3*D4</f>
        <v>329800</v>
      </c>
      <c r="E5" s="184" t="s">
        <v>83</v>
      </c>
      <c r="F5" s="184"/>
      <c r="G5" s="184"/>
      <c r="H5" s="184"/>
      <c r="I5" s="184"/>
      <c r="J5" s="184"/>
      <c r="K5" s="49"/>
      <c r="L5" s="49"/>
      <c r="M5" s="49"/>
      <c r="N5" s="49"/>
      <c r="O5" s="49"/>
      <c r="P5" s="49"/>
      <c r="Q5" s="49"/>
      <c r="R5" s="69"/>
    </row>
    <row r="6" spans="1:18" x14ac:dyDescent="0.3">
      <c r="A6" s="178" t="s">
        <v>5</v>
      </c>
      <c r="B6" s="178"/>
      <c r="C6" s="178"/>
      <c r="D6" s="79">
        <f>'Welcome!'!C21</f>
        <v>0.1</v>
      </c>
      <c r="E6" s="178" t="s">
        <v>84</v>
      </c>
      <c r="F6" s="178"/>
      <c r="G6" s="178"/>
      <c r="H6" s="178"/>
      <c r="I6" s="178"/>
      <c r="J6" s="178"/>
      <c r="K6" s="49"/>
      <c r="L6" s="49"/>
      <c r="M6" s="49"/>
      <c r="N6" s="49"/>
      <c r="O6" s="49"/>
      <c r="P6" s="49"/>
      <c r="Q6" s="49"/>
      <c r="R6" s="69"/>
    </row>
    <row r="7" spans="1:18" x14ac:dyDescent="0.3">
      <c r="A7" s="178" t="s">
        <v>4</v>
      </c>
      <c r="B7" s="178"/>
      <c r="C7" s="178"/>
      <c r="D7" s="112">
        <f>'Welcome!'!C13</f>
        <v>9.74E-2</v>
      </c>
      <c r="E7" s="143" t="s">
        <v>92</v>
      </c>
      <c r="F7" s="143"/>
      <c r="G7" s="143"/>
      <c r="H7" s="143"/>
      <c r="I7" s="143"/>
      <c r="J7" s="143"/>
      <c r="K7" s="49"/>
      <c r="L7" s="49"/>
      <c r="M7" s="49"/>
      <c r="N7" s="49"/>
      <c r="O7" s="49"/>
      <c r="P7" s="49"/>
      <c r="Q7" s="49"/>
      <c r="R7" s="69"/>
    </row>
    <row r="8" spans="1:18" x14ac:dyDescent="0.3">
      <c r="A8" s="178" t="s">
        <v>9</v>
      </c>
      <c r="B8" s="178"/>
      <c r="C8" s="178"/>
      <c r="D8" s="80">
        <f>'Welcome!'!C14</f>
        <v>0.02</v>
      </c>
      <c r="E8" s="143" t="s">
        <v>93</v>
      </c>
      <c r="F8" s="143"/>
      <c r="G8" s="143"/>
      <c r="H8" s="143"/>
      <c r="I8" s="143"/>
      <c r="J8" s="143"/>
      <c r="K8" s="49"/>
      <c r="L8" s="49"/>
      <c r="M8" s="49"/>
      <c r="N8" s="49"/>
      <c r="O8" s="49"/>
      <c r="P8" s="49"/>
      <c r="Q8" s="49"/>
      <c r="R8" s="69"/>
    </row>
    <row r="9" spans="1:18" x14ac:dyDescent="0.3">
      <c r="A9" s="178" t="s">
        <v>6</v>
      </c>
      <c r="B9" s="178"/>
      <c r="C9" s="178"/>
      <c r="D9" s="113">
        <f>'Welcome!'!C22</f>
        <v>0</v>
      </c>
      <c r="E9" s="178" t="s">
        <v>85</v>
      </c>
      <c r="F9" s="178"/>
      <c r="G9" s="178"/>
      <c r="H9" s="178"/>
      <c r="I9" s="178"/>
      <c r="J9" s="178"/>
      <c r="K9" s="49"/>
      <c r="L9" s="49"/>
      <c r="M9" s="49"/>
      <c r="N9" s="49"/>
      <c r="O9" s="49"/>
      <c r="P9" s="49"/>
      <c r="Q9" s="49"/>
      <c r="R9" s="69"/>
    </row>
    <row r="10" spans="1:18" s="107" customFormat="1" x14ac:dyDescent="0.3">
      <c r="A10" s="178" t="s">
        <v>1</v>
      </c>
      <c r="B10" s="178"/>
      <c r="C10" s="178"/>
      <c r="D10" s="78">
        <f>'Welcome!'!C15</f>
        <v>5.0000000000000001E-3</v>
      </c>
      <c r="E10" s="143" t="s">
        <v>78</v>
      </c>
      <c r="F10" s="143"/>
      <c r="G10" s="143"/>
      <c r="H10" s="143"/>
      <c r="I10" s="143"/>
      <c r="J10" s="143"/>
      <c r="K10" s="49"/>
      <c r="L10" s="49"/>
      <c r="M10" s="49"/>
      <c r="N10" s="49"/>
      <c r="O10" s="49"/>
      <c r="P10" s="49"/>
      <c r="Q10" s="49"/>
      <c r="R10" s="69"/>
    </row>
    <row r="11" spans="1:18" x14ac:dyDescent="0.3">
      <c r="A11" s="178" t="s">
        <v>2</v>
      </c>
      <c r="B11" s="178"/>
      <c r="C11" s="178"/>
      <c r="D11" s="78">
        <f>'Welcome!'!C16</f>
        <v>2.6499999999999999E-2</v>
      </c>
      <c r="E11" s="143" t="s">
        <v>88</v>
      </c>
      <c r="F11" s="143"/>
      <c r="G11" s="143"/>
      <c r="H11" s="143"/>
      <c r="I11" s="143"/>
      <c r="J11" s="143"/>
      <c r="K11" s="49"/>
      <c r="L11" s="49"/>
      <c r="M11" s="49"/>
      <c r="N11" s="49"/>
      <c r="O11" s="49"/>
      <c r="P11" s="49"/>
      <c r="Q11" s="49"/>
      <c r="R11" s="69"/>
    </row>
    <row r="12" spans="1:18" s="2" customFormat="1" x14ac:dyDescent="0.3">
      <c r="A12" s="178" t="s">
        <v>74</v>
      </c>
      <c r="B12" s="178"/>
      <c r="C12" s="178"/>
      <c r="D12" s="78">
        <f>'Welcome!'!C17</f>
        <v>0.04</v>
      </c>
      <c r="E12" s="143" t="s">
        <v>75</v>
      </c>
      <c r="F12" s="143"/>
      <c r="G12" s="143"/>
      <c r="H12" s="143"/>
      <c r="I12" s="143"/>
      <c r="J12" s="143"/>
      <c r="K12" s="49"/>
      <c r="L12" s="69"/>
      <c r="M12" s="69"/>
      <c r="N12" s="69"/>
      <c r="O12" s="69"/>
      <c r="P12" s="69"/>
      <c r="Q12" s="69"/>
      <c r="R12" s="69"/>
    </row>
    <row r="13" spans="1:18" x14ac:dyDescent="0.3">
      <c r="A13" s="47"/>
      <c r="B13" s="47"/>
      <c r="C13" s="47"/>
      <c r="D13" s="48"/>
      <c r="E13" s="48"/>
      <c r="F13" s="48"/>
      <c r="G13" s="48"/>
      <c r="H13" s="48"/>
      <c r="I13" s="48"/>
      <c r="J13" s="48"/>
      <c r="K13" s="49"/>
      <c r="L13" s="49"/>
      <c r="M13" s="49"/>
      <c r="N13" s="49"/>
      <c r="O13" s="49"/>
      <c r="P13" s="49"/>
      <c r="Q13" s="49"/>
      <c r="R13" s="49"/>
    </row>
    <row r="14" spans="1:18" ht="57.6" x14ac:dyDescent="0.3">
      <c r="A14" s="3" t="s">
        <v>0</v>
      </c>
      <c r="B14" s="3" t="s">
        <v>12</v>
      </c>
      <c r="C14" s="3" t="s">
        <v>10</v>
      </c>
      <c r="D14" s="10" t="s">
        <v>11</v>
      </c>
      <c r="E14" s="3" t="s">
        <v>3</v>
      </c>
      <c r="F14" s="3" t="s">
        <v>8</v>
      </c>
      <c r="G14" s="10" t="s">
        <v>13</v>
      </c>
      <c r="H14" s="3" t="s">
        <v>103</v>
      </c>
      <c r="I14" s="3" t="s">
        <v>104</v>
      </c>
      <c r="J14" s="10" t="s">
        <v>105</v>
      </c>
      <c r="K14" s="3" t="s">
        <v>106</v>
      </c>
      <c r="L14" s="49"/>
      <c r="M14" s="49"/>
      <c r="N14" s="49"/>
      <c r="O14" s="49"/>
      <c r="P14" s="49"/>
      <c r="Q14" s="49"/>
      <c r="R14" s="49"/>
    </row>
    <row r="15" spans="1:18" x14ac:dyDescent="0.3">
      <c r="A15" s="5">
        <v>1</v>
      </c>
      <c r="B15" s="6">
        <f>$D$5</f>
        <v>329800</v>
      </c>
      <c r="C15" s="8">
        <f>D6</f>
        <v>0.1</v>
      </c>
      <c r="D15" s="9">
        <f>B15*C15*-1</f>
        <v>-32980</v>
      </c>
      <c r="E15" s="4">
        <f>D7</f>
        <v>9.74E-2</v>
      </c>
      <c r="F15" s="4">
        <f t="shared" ref="F15:F39" si="0">E15+$D$8</f>
        <v>0.1174</v>
      </c>
      <c r="G15" s="9">
        <f>B15*F15</f>
        <v>38718.520000000004</v>
      </c>
      <c r="H15" s="7">
        <f>D15+G15</f>
        <v>5738.5200000000041</v>
      </c>
      <c r="I15" s="7">
        <f>H15</f>
        <v>5738.5200000000041</v>
      </c>
      <c r="J15" s="9">
        <f t="shared" ref="J15:J39" si="1">H15/(1+$D$12)^($A15-1)</f>
        <v>5738.5200000000041</v>
      </c>
      <c r="K15" s="7">
        <f>J15</f>
        <v>5738.5200000000041</v>
      </c>
      <c r="L15" s="50"/>
      <c r="M15" s="49"/>
      <c r="N15" s="49"/>
      <c r="O15" s="49"/>
      <c r="P15" s="49"/>
      <c r="Q15" s="49"/>
      <c r="R15" s="49"/>
    </row>
    <row r="16" spans="1:18" x14ac:dyDescent="0.3">
      <c r="A16" s="5">
        <v>2</v>
      </c>
      <c r="B16" s="6">
        <f t="shared" ref="B16:B39" si="2">B15*(1-$D$10)</f>
        <v>328151</v>
      </c>
      <c r="C16" s="8">
        <f t="shared" ref="C16:C39" si="3">C15*(1+$D$9)</f>
        <v>0.1</v>
      </c>
      <c r="D16" s="9">
        <f t="shared" ref="D16:D39" si="4">B16*C16*-1</f>
        <v>-32815.1</v>
      </c>
      <c r="E16" s="4">
        <f t="shared" ref="E16:E39" si="5">E15*(1+$D$11)</f>
        <v>9.9981100000000003E-2</v>
      </c>
      <c r="F16" s="4">
        <f t="shared" si="0"/>
        <v>0.11998110000000001</v>
      </c>
      <c r="G16" s="9">
        <f t="shared" ref="G16:G39" si="6">B16*F16</f>
        <v>39371.917946100002</v>
      </c>
      <c r="H16" s="7">
        <f t="shared" ref="H16:H39" si="7">D16+G16</f>
        <v>6556.8179461000036</v>
      </c>
      <c r="I16" s="7">
        <f t="shared" ref="I16:I39" si="8">I15+H16</f>
        <v>12295.337946100008</v>
      </c>
      <c r="J16" s="9">
        <f t="shared" si="1"/>
        <v>6304.6326404807724</v>
      </c>
      <c r="K16" s="7">
        <f>J16+K15</f>
        <v>12043.152640480777</v>
      </c>
      <c r="L16" s="50"/>
      <c r="M16" s="49"/>
      <c r="N16" s="49"/>
      <c r="O16" s="49"/>
      <c r="P16" s="49"/>
      <c r="Q16" s="49"/>
      <c r="R16" s="49"/>
    </row>
    <row r="17" spans="1:18" x14ac:dyDescent="0.3">
      <c r="A17" s="5">
        <v>3</v>
      </c>
      <c r="B17" s="6">
        <f t="shared" si="2"/>
        <v>326510.245</v>
      </c>
      <c r="C17" s="8">
        <f t="shared" si="3"/>
        <v>0.1</v>
      </c>
      <c r="D17" s="9">
        <f t="shared" si="4"/>
        <v>-32651.0245</v>
      </c>
      <c r="E17" s="4">
        <f t="shared" si="5"/>
        <v>0.10263059915</v>
      </c>
      <c r="F17" s="4">
        <f t="shared" si="0"/>
        <v>0.12263059915000001</v>
      </c>
      <c r="G17" s="9">
        <f t="shared" si="6"/>
        <v>40040.146972963295</v>
      </c>
      <c r="H17" s="7">
        <f t="shared" si="7"/>
        <v>7389.1224729632959</v>
      </c>
      <c r="I17" s="7">
        <f t="shared" si="8"/>
        <v>19684.460419063304</v>
      </c>
      <c r="J17" s="9">
        <f t="shared" si="1"/>
        <v>6831.659091127307</v>
      </c>
      <c r="K17" s="7">
        <f t="shared" ref="K17:K39" si="9">J17+K16</f>
        <v>18874.811731608082</v>
      </c>
      <c r="L17" s="50"/>
      <c r="M17" s="49"/>
      <c r="N17" s="49"/>
      <c r="O17" s="49"/>
      <c r="P17" s="49"/>
      <c r="Q17" s="49"/>
      <c r="R17" s="49"/>
    </row>
    <row r="18" spans="1:18" x14ac:dyDescent="0.3">
      <c r="A18" s="5">
        <v>4</v>
      </c>
      <c r="B18" s="6">
        <f t="shared" si="2"/>
        <v>324877.69377499999</v>
      </c>
      <c r="C18" s="8">
        <f t="shared" si="3"/>
        <v>0.1</v>
      </c>
      <c r="D18" s="9">
        <f t="shared" si="4"/>
        <v>-32487.769377500001</v>
      </c>
      <c r="E18" s="4">
        <f t="shared" si="5"/>
        <v>0.105350310027475</v>
      </c>
      <c r="F18" s="4">
        <f t="shared" si="0"/>
        <v>0.12535031002747499</v>
      </c>
      <c r="G18" s="9">
        <f t="shared" si="6"/>
        <v>40723.519635707329</v>
      </c>
      <c r="H18" s="7">
        <f t="shared" si="7"/>
        <v>8235.7502582073284</v>
      </c>
      <c r="I18" s="7">
        <f t="shared" si="8"/>
        <v>27920.210677270632</v>
      </c>
      <c r="J18" s="9">
        <f t="shared" si="1"/>
        <v>7321.551990469361</v>
      </c>
      <c r="K18" s="7">
        <f t="shared" si="9"/>
        <v>26196.363722077444</v>
      </c>
      <c r="L18" s="50"/>
      <c r="M18" s="49"/>
      <c r="N18" s="49"/>
      <c r="O18" s="49"/>
      <c r="P18" s="49"/>
      <c r="Q18" s="49"/>
      <c r="R18" s="49"/>
    </row>
    <row r="19" spans="1:18" x14ac:dyDescent="0.3">
      <c r="A19" s="5">
        <v>5</v>
      </c>
      <c r="B19" s="6">
        <f t="shared" si="2"/>
        <v>323253.30530612497</v>
      </c>
      <c r="C19" s="8">
        <f t="shared" si="3"/>
        <v>0.1</v>
      </c>
      <c r="D19" s="9">
        <f t="shared" si="4"/>
        <v>-32325.330530612497</v>
      </c>
      <c r="E19" s="4">
        <f t="shared" si="5"/>
        <v>0.10814209324320308</v>
      </c>
      <c r="F19" s="4">
        <f t="shared" si="0"/>
        <v>0.12814209324320308</v>
      </c>
      <c r="G19" s="9">
        <f t="shared" si="6"/>
        <v>41422.355189711059</v>
      </c>
      <c r="H19" s="7">
        <f t="shared" si="7"/>
        <v>9097.0246590985626</v>
      </c>
      <c r="I19" s="7">
        <f t="shared" si="8"/>
        <v>37017.235336369195</v>
      </c>
      <c r="J19" s="9">
        <f t="shared" si="1"/>
        <v>7776.1748044982132</v>
      </c>
      <c r="K19" s="7">
        <f t="shared" si="9"/>
        <v>33972.538526575656</v>
      </c>
      <c r="L19" s="50"/>
      <c r="M19" s="49"/>
      <c r="N19" s="49"/>
      <c r="O19" s="49"/>
      <c r="P19" s="49"/>
      <c r="Q19" s="49"/>
      <c r="R19" s="49"/>
    </row>
    <row r="20" spans="1:18" x14ac:dyDescent="0.3">
      <c r="A20" s="5">
        <v>6</v>
      </c>
      <c r="B20" s="6">
        <f t="shared" si="2"/>
        <v>321637.03877959435</v>
      </c>
      <c r="C20" s="8">
        <f t="shared" si="3"/>
        <v>0.1</v>
      </c>
      <c r="D20" s="9">
        <f t="shared" si="4"/>
        <v>-32163.703877959437</v>
      </c>
      <c r="E20" s="4">
        <f t="shared" si="5"/>
        <v>0.11100785871414795</v>
      </c>
      <c r="F20" s="4">
        <f t="shared" si="0"/>
        <v>0.13100785871414794</v>
      </c>
      <c r="G20" s="9">
        <f t="shared" si="6"/>
        <v>42136.979733674016</v>
      </c>
      <c r="H20" s="7">
        <f t="shared" si="7"/>
        <v>9973.2758557145789</v>
      </c>
      <c r="I20" s="7">
        <f t="shared" si="8"/>
        <v>46990.511192083773</v>
      </c>
      <c r="J20" s="9">
        <f t="shared" si="1"/>
        <v>8197.3057690003807</v>
      </c>
      <c r="K20" s="7">
        <f t="shared" si="9"/>
        <v>42169.84429557604</v>
      </c>
      <c r="L20" s="50"/>
      <c r="M20" s="49"/>
      <c r="N20" s="49"/>
      <c r="O20" s="49"/>
      <c r="P20" s="49"/>
      <c r="Q20" s="49"/>
      <c r="R20" s="49"/>
    </row>
    <row r="21" spans="1:18" x14ac:dyDescent="0.3">
      <c r="A21" s="5">
        <v>7</v>
      </c>
      <c r="B21" s="6">
        <f t="shared" si="2"/>
        <v>320028.85358569637</v>
      </c>
      <c r="C21" s="8">
        <f t="shared" si="3"/>
        <v>0.1</v>
      </c>
      <c r="D21" s="9">
        <f t="shared" si="4"/>
        <v>-32002.885358569638</v>
      </c>
      <c r="E21" s="4">
        <f t="shared" si="5"/>
        <v>0.11394956697007287</v>
      </c>
      <c r="F21" s="4">
        <f t="shared" si="0"/>
        <v>0.13394956697007288</v>
      </c>
      <c r="G21" s="9">
        <f t="shared" si="6"/>
        <v>42867.726355732884</v>
      </c>
      <c r="H21" s="7">
        <f t="shared" si="7"/>
        <v>10864.840997163246</v>
      </c>
      <c r="I21" s="7">
        <f t="shared" si="8"/>
        <v>57855.352189247016</v>
      </c>
      <c r="J21" s="9">
        <f t="shared" si="1"/>
        <v>8586.6416598065152</v>
      </c>
      <c r="K21" s="7">
        <f t="shared" si="9"/>
        <v>50756.485955382552</v>
      </c>
      <c r="L21" s="50"/>
      <c r="M21" s="49"/>
      <c r="N21" s="49"/>
      <c r="O21" s="49"/>
      <c r="P21" s="49"/>
      <c r="Q21" s="49"/>
      <c r="R21" s="49"/>
    </row>
    <row r="22" spans="1:18" x14ac:dyDescent="0.3">
      <c r="A22" s="5">
        <v>8</v>
      </c>
      <c r="B22" s="6">
        <f t="shared" si="2"/>
        <v>318428.70931776788</v>
      </c>
      <c r="C22" s="8">
        <f t="shared" si="3"/>
        <v>0.1</v>
      </c>
      <c r="D22" s="9">
        <f t="shared" si="4"/>
        <v>-31842.87093177679</v>
      </c>
      <c r="E22" s="4">
        <f t="shared" si="5"/>
        <v>0.11696923049477979</v>
      </c>
      <c r="F22" s="4">
        <f t="shared" si="0"/>
        <v>0.1369692304947798</v>
      </c>
      <c r="G22" s="9">
        <f t="shared" si="6"/>
        <v>43614.935282700586</v>
      </c>
      <c r="H22" s="7">
        <f t="shared" si="7"/>
        <v>11772.064350923796</v>
      </c>
      <c r="I22" s="7">
        <f t="shared" si="8"/>
        <v>69627.416540170816</v>
      </c>
      <c r="J22" s="9">
        <f t="shared" si="1"/>
        <v>8945.8013984279769</v>
      </c>
      <c r="K22" s="7">
        <f t="shared" si="9"/>
        <v>59702.287353810527</v>
      </c>
      <c r="L22" s="50"/>
      <c r="M22" s="49"/>
      <c r="N22" s="49"/>
      <c r="O22" s="49"/>
      <c r="P22" s="49"/>
      <c r="Q22" s="49"/>
      <c r="R22" s="49"/>
    </row>
    <row r="23" spans="1:18" x14ac:dyDescent="0.3">
      <c r="A23" s="5">
        <v>9</v>
      </c>
      <c r="B23" s="6">
        <f t="shared" si="2"/>
        <v>316836.56577117904</v>
      </c>
      <c r="C23" s="8">
        <f t="shared" si="3"/>
        <v>0.1</v>
      </c>
      <c r="D23" s="9">
        <f t="shared" si="4"/>
        <v>-31683.656577117905</v>
      </c>
      <c r="E23" s="4">
        <f t="shared" si="5"/>
        <v>0.12006891510289146</v>
      </c>
      <c r="F23" s="4">
        <f t="shared" si="0"/>
        <v>0.14006891510289146</v>
      </c>
      <c r="G23" s="9">
        <f t="shared" si="6"/>
        <v>44378.954032494963</v>
      </c>
      <c r="H23" s="7">
        <f t="shared" si="7"/>
        <v>12695.297455377058</v>
      </c>
      <c r="I23" s="7">
        <f t="shared" si="8"/>
        <v>82322.713995547878</v>
      </c>
      <c r="J23" s="9">
        <f t="shared" si="1"/>
        <v>9276.3295002306259</v>
      </c>
      <c r="K23" s="7">
        <f t="shared" si="9"/>
        <v>68978.616854041145</v>
      </c>
      <c r="L23" s="50"/>
      <c r="M23" s="49"/>
      <c r="N23" s="49"/>
      <c r="O23" s="49"/>
      <c r="P23" s="49"/>
      <c r="Q23" s="49"/>
      <c r="R23" s="49"/>
    </row>
    <row r="24" spans="1:18" x14ac:dyDescent="0.3">
      <c r="A24" s="5">
        <v>10</v>
      </c>
      <c r="B24" s="6">
        <f t="shared" si="2"/>
        <v>315252.38294232317</v>
      </c>
      <c r="C24" s="8">
        <f t="shared" si="3"/>
        <v>0.1</v>
      </c>
      <c r="D24" s="9">
        <f t="shared" si="4"/>
        <v>-31525.238294232317</v>
      </c>
      <c r="E24" s="4">
        <f t="shared" si="5"/>
        <v>0.12325074135311807</v>
      </c>
      <c r="F24" s="4">
        <f t="shared" si="0"/>
        <v>0.14325074135311808</v>
      </c>
      <c r="G24" s="9">
        <f t="shared" si="6"/>
        <v>45160.137569824867</v>
      </c>
      <c r="H24" s="7">
        <f t="shared" si="7"/>
        <v>13634.89927559255</v>
      </c>
      <c r="I24" s="7">
        <f t="shared" si="8"/>
        <v>95957.613271140435</v>
      </c>
      <c r="J24" s="9">
        <f t="shared" si="1"/>
        <v>9579.6993719847305</v>
      </c>
      <c r="K24" s="7">
        <f t="shared" si="9"/>
        <v>78558.316226025869</v>
      </c>
      <c r="L24" s="50"/>
      <c r="M24" s="49"/>
      <c r="N24" s="49"/>
      <c r="O24" s="49"/>
      <c r="P24" s="49"/>
      <c r="Q24" s="49"/>
      <c r="R24" s="49"/>
    </row>
    <row r="25" spans="1:18" x14ac:dyDescent="0.3">
      <c r="A25" s="5">
        <v>11</v>
      </c>
      <c r="B25" s="6">
        <f t="shared" si="2"/>
        <v>313676.12102761155</v>
      </c>
      <c r="C25" s="8">
        <f t="shared" si="3"/>
        <v>0.1</v>
      </c>
      <c r="D25" s="9">
        <f t="shared" si="4"/>
        <v>-31367.612102761155</v>
      </c>
      <c r="E25" s="4">
        <f t="shared" si="5"/>
        <v>0.1265168859989757</v>
      </c>
      <c r="F25" s="4">
        <f t="shared" si="0"/>
        <v>0.14651688599897569</v>
      </c>
      <c r="G25" s="9">
        <f t="shared" si="6"/>
        <v>45958.84846520346</v>
      </c>
      <c r="H25" s="7">
        <f t="shared" si="7"/>
        <v>14591.236362442305</v>
      </c>
      <c r="I25" s="7">
        <f t="shared" si="8"/>
        <v>110548.84963358274</v>
      </c>
      <c r="J25" s="9">
        <f t="shared" si="1"/>
        <v>9857.3164653341046</v>
      </c>
      <c r="K25" s="7">
        <f t="shared" si="9"/>
        <v>88415.632691359977</v>
      </c>
      <c r="L25" s="50"/>
      <c r="M25" s="49"/>
      <c r="N25" s="49"/>
      <c r="O25" s="49"/>
      <c r="P25" s="49"/>
      <c r="Q25" s="49"/>
      <c r="R25" s="49"/>
    </row>
    <row r="26" spans="1:18" x14ac:dyDescent="0.3">
      <c r="A26" s="5">
        <v>12</v>
      </c>
      <c r="B26" s="6">
        <f t="shared" si="2"/>
        <v>312107.74042247346</v>
      </c>
      <c r="C26" s="8">
        <f t="shared" si="3"/>
        <v>0.1</v>
      </c>
      <c r="D26" s="9">
        <f t="shared" si="4"/>
        <v>-31210.774042247347</v>
      </c>
      <c r="E26" s="4">
        <f t="shared" si="5"/>
        <v>0.12986958347794855</v>
      </c>
      <c r="F26" s="4">
        <f t="shared" si="0"/>
        <v>0.14986958347794854</v>
      </c>
      <c r="G26" s="9">
        <f t="shared" si="6"/>
        <v>46775.457057359781</v>
      </c>
      <c r="H26" s="7">
        <f t="shared" si="7"/>
        <v>15564.683015112434</v>
      </c>
      <c r="I26" s="7">
        <f t="shared" si="8"/>
        <v>126113.53264869517</v>
      </c>
      <c r="J26" s="9">
        <f t="shared" si="1"/>
        <v>10110.521292443707</v>
      </c>
      <c r="K26" s="7">
        <f t="shared" si="9"/>
        <v>98526.153983803684</v>
      </c>
      <c r="L26" s="50"/>
      <c r="M26" s="49"/>
      <c r="N26" s="49"/>
      <c r="O26" s="49"/>
      <c r="P26" s="49"/>
      <c r="Q26" s="49"/>
      <c r="R26" s="49"/>
    </row>
    <row r="27" spans="1:18" x14ac:dyDescent="0.3">
      <c r="A27" s="5">
        <v>13</v>
      </c>
      <c r="B27" s="6">
        <f t="shared" si="2"/>
        <v>310547.20172036107</v>
      </c>
      <c r="C27" s="8">
        <f t="shared" si="3"/>
        <v>0.1</v>
      </c>
      <c r="D27" s="9">
        <f t="shared" si="4"/>
        <v>-31054.720172036108</v>
      </c>
      <c r="E27" s="4">
        <f t="shared" si="5"/>
        <v>0.1333111274401142</v>
      </c>
      <c r="F27" s="4">
        <f t="shared" si="0"/>
        <v>0.15331112744011419</v>
      </c>
      <c r="G27" s="9">
        <f t="shared" si="6"/>
        <v>47610.341619121122</v>
      </c>
      <c r="H27" s="7">
        <f t="shared" si="7"/>
        <v>16555.621447085014</v>
      </c>
      <c r="I27" s="7">
        <f t="shared" si="8"/>
        <v>142669.15409578019</v>
      </c>
      <c r="J27" s="9">
        <f t="shared" si="1"/>
        <v>10340.592309813748</v>
      </c>
      <c r="K27" s="7">
        <f t="shared" si="9"/>
        <v>108866.74629361743</v>
      </c>
      <c r="L27" s="50"/>
      <c r="M27" s="49"/>
      <c r="N27" s="49"/>
      <c r="O27" s="49"/>
      <c r="P27" s="49"/>
      <c r="Q27" s="49"/>
      <c r="R27" s="49"/>
    </row>
    <row r="28" spans="1:18" x14ac:dyDescent="0.3">
      <c r="A28" s="5">
        <v>14</v>
      </c>
      <c r="B28" s="6">
        <f t="shared" si="2"/>
        <v>308994.46571175929</v>
      </c>
      <c r="C28" s="8">
        <f t="shared" si="3"/>
        <v>0.1</v>
      </c>
      <c r="D28" s="9">
        <f t="shared" si="4"/>
        <v>-30899.446571175929</v>
      </c>
      <c r="E28" s="4">
        <f t="shared" si="5"/>
        <v>0.13684387231727721</v>
      </c>
      <c r="F28" s="4">
        <f t="shared" si="0"/>
        <v>0.1568438723172772</v>
      </c>
      <c r="G28" s="9">
        <f t="shared" si="6"/>
        <v>48463.888526840463</v>
      </c>
      <c r="H28" s="7">
        <f t="shared" si="7"/>
        <v>17564.441955664533</v>
      </c>
      <c r="I28" s="7">
        <f t="shared" si="8"/>
        <v>160233.59605144474</v>
      </c>
      <c r="J28" s="9">
        <f t="shared" si="1"/>
        <v>10548.748675988823</v>
      </c>
      <c r="K28" s="7">
        <f t="shared" si="9"/>
        <v>119415.49496960625</v>
      </c>
      <c r="L28" s="50"/>
      <c r="M28" s="49"/>
      <c r="N28" s="49"/>
      <c r="O28" s="49"/>
      <c r="P28" s="49"/>
      <c r="Q28" s="49"/>
      <c r="R28" s="49"/>
    </row>
    <row r="29" spans="1:18" x14ac:dyDescent="0.3">
      <c r="A29" s="5">
        <v>15</v>
      </c>
      <c r="B29" s="6">
        <f t="shared" si="2"/>
        <v>307449.49338320049</v>
      </c>
      <c r="C29" s="8">
        <f t="shared" si="3"/>
        <v>0.1</v>
      </c>
      <c r="D29" s="9">
        <f t="shared" si="4"/>
        <v>-30744.94933832005</v>
      </c>
      <c r="E29" s="4">
        <f t="shared" si="5"/>
        <v>0.14047023493368505</v>
      </c>
      <c r="F29" s="4">
        <f t="shared" si="0"/>
        <v>0.16047023493368504</v>
      </c>
      <c r="G29" s="9">
        <f t="shared" si="6"/>
        <v>49336.492433444626</v>
      </c>
      <c r="H29" s="7">
        <f t="shared" si="7"/>
        <v>18591.543095124576</v>
      </c>
      <c r="I29" s="7">
        <f t="shared" si="8"/>
        <v>178825.1391465693</v>
      </c>
      <c r="J29" s="9">
        <f t="shared" si="1"/>
        <v>10736.152888642237</v>
      </c>
      <c r="K29" s="7">
        <f t="shared" si="9"/>
        <v>130151.64785824849</v>
      </c>
      <c r="L29" s="50"/>
      <c r="M29" s="49"/>
      <c r="N29" s="49"/>
      <c r="O29" s="49"/>
      <c r="P29" s="49"/>
      <c r="Q29" s="49"/>
      <c r="R29" s="49"/>
    </row>
    <row r="30" spans="1:18" x14ac:dyDescent="0.3">
      <c r="A30" s="5">
        <v>16</v>
      </c>
      <c r="B30" s="6">
        <f t="shared" si="2"/>
        <v>305912.2459162845</v>
      </c>
      <c r="C30" s="8">
        <f t="shared" si="3"/>
        <v>0.1</v>
      </c>
      <c r="D30" s="9">
        <f t="shared" si="4"/>
        <v>-30591.224591628452</v>
      </c>
      <c r="E30" s="4">
        <f t="shared" si="5"/>
        <v>0.1441926961594277</v>
      </c>
      <c r="F30" s="4">
        <f t="shared" si="0"/>
        <v>0.16419269615942769</v>
      </c>
      <c r="G30" s="9">
        <f t="shared" si="6"/>
        <v>50228.556445180628</v>
      </c>
      <c r="H30" s="7">
        <f t="shared" si="7"/>
        <v>19637.331853552176</v>
      </c>
      <c r="I30" s="7">
        <f t="shared" si="8"/>
        <v>198462.47100012147</v>
      </c>
      <c r="J30" s="9">
        <f t="shared" si="1"/>
        <v>10903.9133062782</v>
      </c>
      <c r="K30" s="7">
        <f t="shared" si="9"/>
        <v>141055.56116452668</v>
      </c>
      <c r="L30" s="50"/>
      <c r="M30" s="49"/>
      <c r="N30" s="49"/>
      <c r="O30" s="49"/>
      <c r="P30" s="49"/>
      <c r="Q30" s="49"/>
      <c r="R30" s="49"/>
    </row>
    <row r="31" spans="1:18" x14ac:dyDescent="0.3">
      <c r="A31" s="5">
        <v>17</v>
      </c>
      <c r="B31" s="6">
        <f t="shared" si="2"/>
        <v>304382.68468670308</v>
      </c>
      <c r="C31" s="8">
        <f t="shared" si="3"/>
        <v>0.1</v>
      </c>
      <c r="D31" s="9">
        <f t="shared" si="4"/>
        <v>-30438.268468670311</v>
      </c>
      <c r="E31" s="4">
        <f t="shared" si="5"/>
        <v>0.14801380260765254</v>
      </c>
      <c r="F31" s="4">
        <f t="shared" si="0"/>
        <v>0.16801380260765253</v>
      </c>
      <c r="G31" s="9">
        <f t="shared" si="6"/>
        <v>51140.492302139071</v>
      </c>
      <c r="H31" s="7">
        <f t="shared" si="7"/>
        <v>20702.223833468761</v>
      </c>
      <c r="I31" s="7">
        <f t="shared" si="8"/>
        <v>219164.69483359024</v>
      </c>
      <c r="J31" s="9">
        <f t="shared" si="1"/>
        <v>11053.086559567246</v>
      </c>
      <c r="K31" s="7">
        <f t="shared" si="9"/>
        <v>152108.64772409393</v>
      </c>
      <c r="L31" s="50"/>
      <c r="M31" s="49"/>
      <c r="N31" s="49"/>
      <c r="O31" s="49"/>
      <c r="P31" s="49"/>
      <c r="Q31" s="49"/>
      <c r="R31" s="49"/>
    </row>
    <row r="32" spans="1:18" x14ac:dyDescent="0.3">
      <c r="A32" s="5">
        <v>18</v>
      </c>
      <c r="B32" s="6">
        <f t="shared" si="2"/>
        <v>302860.77126326959</v>
      </c>
      <c r="C32" s="8">
        <f t="shared" si="3"/>
        <v>0.1</v>
      </c>
      <c r="D32" s="9">
        <f t="shared" si="4"/>
        <v>-30286.07712632696</v>
      </c>
      <c r="E32" s="4">
        <f t="shared" si="5"/>
        <v>0.15193616837675533</v>
      </c>
      <c r="F32" s="4">
        <f t="shared" si="0"/>
        <v>0.17193616837675532</v>
      </c>
      <c r="G32" s="9">
        <f t="shared" si="6"/>
        <v>52072.720562635499</v>
      </c>
      <c r="H32" s="7">
        <f t="shared" si="7"/>
        <v>21786.643436308539</v>
      </c>
      <c r="I32" s="7">
        <f t="shared" si="8"/>
        <v>240951.33826989878</v>
      </c>
      <c r="J32" s="9">
        <f t="shared" si="1"/>
        <v>11184.67985711288</v>
      </c>
      <c r="K32" s="7">
        <f t="shared" si="9"/>
        <v>163293.3275812068</v>
      </c>
      <c r="L32" s="50"/>
      <c r="M32" s="49"/>
      <c r="N32" s="49"/>
      <c r="O32" s="49"/>
      <c r="P32" s="49"/>
      <c r="Q32" s="49"/>
      <c r="R32" s="49"/>
    </row>
    <row r="33" spans="1:18" x14ac:dyDescent="0.3">
      <c r="A33" s="5">
        <v>19</v>
      </c>
      <c r="B33" s="6">
        <f t="shared" si="2"/>
        <v>301346.46740695322</v>
      </c>
      <c r="C33" s="8">
        <f t="shared" si="3"/>
        <v>0.1</v>
      </c>
      <c r="D33" s="9">
        <f t="shared" si="4"/>
        <v>-30134.646740695323</v>
      </c>
      <c r="E33" s="4">
        <f t="shared" si="5"/>
        <v>0.15596247683873934</v>
      </c>
      <c r="F33" s="4">
        <f t="shared" si="0"/>
        <v>0.17596247683873933</v>
      </c>
      <c r="G33" s="9">
        <f t="shared" si="6"/>
        <v>53025.67079153192</v>
      </c>
      <c r="H33" s="7">
        <f t="shared" si="7"/>
        <v>22891.024050836597</v>
      </c>
      <c r="I33" s="7">
        <f t="shared" si="8"/>
        <v>263842.36232073535</v>
      </c>
      <c r="J33" s="9">
        <f t="shared" si="1"/>
        <v>11299.653190239347</v>
      </c>
      <c r="K33" s="7">
        <f t="shared" si="9"/>
        <v>174592.98077144613</v>
      </c>
      <c r="L33" s="50"/>
      <c r="M33" s="49"/>
      <c r="N33" s="49"/>
      <c r="O33" s="49"/>
      <c r="P33" s="49"/>
      <c r="Q33" s="49"/>
      <c r="R33" s="49"/>
    </row>
    <row r="34" spans="1:18" x14ac:dyDescent="0.3">
      <c r="A34" s="5">
        <v>20</v>
      </c>
      <c r="B34" s="6">
        <f t="shared" si="2"/>
        <v>299839.73506991845</v>
      </c>
      <c r="C34" s="8">
        <f t="shared" si="3"/>
        <v>0.1</v>
      </c>
      <c r="D34" s="9">
        <f t="shared" si="4"/>
        <v>-29983.973506991846</v>
      </c>
      <c r="E34" s="4">
        <f t="shared" si="5"/>
        <v>0.16009548247496594</v>
      </c>
      <c r="F34" s="4">
        <f t="shared" si="0"/>
        <v>0.18009548247496593</v>
      </c>
      <c r="G34" s="9">
        <f t="shared" si="6"/>
        <v>53999.781752582923</v>
      </c>
      <c r="H34" s="7">
        <f t="shared" si="7"/>
        <v>24015.808245591077</v>
      </c>
      <c r="I34" s="7">
        <f t="shared" si="8"/>
        <v>287858.17056632641</v>
      </c>
      <c r="J34" s="9">
        <f t="shared" si="1"/>
        <v>11398.921441191565</v>
      </c>
      <c r="K34" s="7">
        <f t="shared" si="9"/>
        <v>185991.90221263771</v>
      </c>
      <c r="L34" s="50"/>
      <c r="M34" s="49"/>
      <c r="N34" s="49"/>
      <c r="O34" s="49"/>
      <c r="P34" s="49"/>
      <c r="Q34" s="49"/>
      <c r="R34" s="49"/>
    </row>
    <row r="35" spans="1:18" x14ac:dyDescent="0.3">
      <c r="A35" s="5">
        <v>21</v>
      </c>
      <c r="B35" s="6">
        <f t="shared" si="2"/>
        <v>298340.53639456886</v>
      </c>
      <c r="C35" s="8">
        <f t="shared" si="3"/>
        <v>0.1</v>
      </c>
      <c r="D35" s="9">
        <f t="shared" si="4"/>
        <v>-29834.053639456888</v>
      </c>
      <c r="E35" s="4">
        <f t="shared" si="5"/>
        <v>0.16433801276055254</v>
      </c>
      <c r="F35" s="4">
        <f t="shared" si="0"/>
        <v>0.18433801276055253</v>
      </c>
      <c r="G35" s="9">
        <f t="shared" si="6"/>
        <v>54995.501604892124</v>
      </c>
      <c r="H35" s="7">
        <f t="shared" si="7"/>
        <v>25161.447965435236</v>
      </c>
      <c r="I35" s="7">
        <f t="shared" si="8"/>
        <v>313019.61853176163</v>
      </c>
      <c r="J35" s="9">
        <f t="shared" si="1"/>
        <v>11483.356398947701</v>
      </c>
      <c r="K35" s="7">
        <f t="shared" si="9"/>
        <v>197475.25861158542</v>
      </c>
      <c r="L35" s="50"/>
      <c r="M35" s="49"/>
      <c r="N35" s="49"/>
      <c r="O35" s="49"/>
      <c r="P35" s="49"/>
      <c r="Q35" s="49"/>
      <c r="R35" s="49"/>
    </row>
    <row r="36" spans="1:18" x14ac:dyDescent="0.3">
      <c r="A36" s="5">
        <v>22</v>
      </c>
      <c r="B36" s="6">
        <f t="shared" si="2"/>
        <v>296848.83371259604</v>
      </c>
      <c r="C36" s="8">
        <f t="shared" si="3"/>
        <v>0.1</v>
      </c>
      <c r="D36" s="9">
        <f t="shared" si="4"/>
        <v>-29684.883371259606</v>
      </c>
      <c r="E36" s="4">
        <f t="shared" si="5"/>
        <v>0.16869297009870718</v>
      </c>
      <c r="F36" s="4">
        <f t="shared" si="0"/>
        <v>0.18869297009870717</v>
      </c>
      <c r="G36" s="9">
        <f t="shared" si="6"/>
        <v>56013.288103566978</v>
      </c>
      <c r="H36" s="7">
        <f t="shared" si="7"/>
        <v>26328.404732307372</v>
      </c>
      <c r="I36" s="7">
        <f t="shared" si="8"/>
        <v>339348.02326406899</v>
      </c>
      <c r="J36" s="9">
        <f t="shared" si="1"/>
        <v>11553.788686662889</v>
      </c>
      <c r="K36" s="7">
        <f t="shared" si="9"/>
        <v>209029.0472982483</v>
      </c>
      <c r="L36" s="50"/>
      <c r="M36" s="49"/>
      <c r="N36" s="49"/>
      <c r="O36" s="49"/>
      <c r="P36" s="49"/>
      <c r="Q36" s="49"/>
      <c r="R36" s="49"/>
    </row>
    <row r="37" spans="1:18" x14ac:dyDescent="0.3">
      <c r="A37" s="5">
        <v>23</v>
      </c>
      <c r="B37" s="6">
        <f t="shared" si="2"/>
        <v>295364.58954403305</v>
      </c>
      <c r="C37" s="8">
        <f t="shared" si="3"/>
        <v>0.1</v>
      </c>
      <c r="D37" s="9">
        <f t="shared" si="4"/>
        <v>-29536.458954403308</v>
      </c>
      <c r="E37" s="4">
        <f t="shared" si="5"/>
        <v>0.1731633338063229</v>
      </c>
      <c r="F37" s="4">
        <f t="shared" si="0"/>
        <v>0.19316333380632289</v>
      </c>
      <c r="G37" s="9">
        <f t="shared" si="6"/>
        <v>57053.608804661606</v>
      </c>
      <c r="H37" s="7">
        <f t="shared" si="7"/>
        <v>27517.149850258298</v>
      </c>
      <c r="I37" s="7">
        <f t="shared" si="8"/>
        <v>366865.17311432731</v>
      </c>
      <c r="J37" s="9">
        <f t="shared" si="1"/>
        <v>11611.009604588317</v>
      </c>
      <c r="K37" s="7">
        <f t="shared" si="9"/>
        <v>220640.05690283663</v>
      </c>
      <c r="L37" s="50"/>
      <c r="M37" s="49"/>
      <c r="N37" s="49"/>
      <c r="O37" s="49"/>
      <c r="P37" s="49"/>
      <c r="Q37" s="49"/>
      <c r="R37" s="49"/>
    </row>
    <row r="38" spans="1:18" x14ac:dyDescent="0.3">
      <c r="A38" s="5">
        <v>24</v>
      </c>
      <c r="B38" s="6">
        <f t="shared" si="2"/>
        <v>293887.76659631287</v>
      </c>
      <c r="C38" s="8">
        <f t="shared" si="3"/>
        <v>0.1</v>
      </c>
      <c r="D38" s="9">
        <f t="shared" si="4"/>
        <v>-29388.776659631287</v>
      </c>
      <c r="E38" s="4">
        <f t="shared" si="5"/>
        <v>0.17775216215219045</v>
      </c>
      <c r="F38" s="4">
        <f t="shared" si="0"/>
        <v>0.19775216215219044</v>
      </c>
      <c r="G38" s="9">
        <f t="shared" si="6"/>
        <v>58116.941274499157</v>
      </c>
      <c r="H38" s="7">
        <f t="shared" si="7"/>
        <v>28728.16461486787</v>
      </c>
      <c r="I38" s="7">
        <f t="shared" si="8"/>
        <v>395593.33772919519</v>
      </c>
      <c r="J38" s="9">
        <f t="shared" si="1"/>
        <v>11655.772892143017</v>
      </c>
      <c r="K38" s="7">
        <f t="shared" si="9"/>
        <v>232295.82979497965</v>
      </c>
      <c r="L38" s="50"/>
      <c r="M38" s="49"/>
      <c r="N38" s="49"/>
      <c r="O38" s="49"/>
      <c r="P38" s="49"/>
      <c r="Q38" s="49"/>
      <c r="R38" s="49"/>
    </row>
    <row r="39" spans="1:18" x14ac:dyDescent="0.3">
      <c r="A39" s="5">
        <v>25</v>
      </c>
      <c r="B39" s="6">
        <f t="shared" si="2"/>
        <v>292418.3277633313</v>
      </c>
      <c r="C39" s="8">
        <f t="shared" si="3"/>
        <v>0.1</v>
      </c>
      <c r="D39" s="9">
        <f t="shared" si="4"/>
        <v>-29241.832776333133</v>
      </c>
      <c r="E39" s="4">
        <f t="shared" si="5"/>
        <v>0.1824625944492235</v>
      </c>
      <c r="F39" s="4">
        <f t="shared" si="0"/>
        <v>0.20246259444922349</v>
      </c>
      <c r="G39" s="9">
        <f t="shared" si="6"/>
        <v>59203.773303467453</v>
      </c>
      <c r="H39" s="7">
        <f t="shared" si="7"/>
        <v>29961.94052713432</v>
      </c>
      <c r="I39" s="7">
        <f t="shared" si="8"/>
        <v>425555.27825632953</v>
      </c>
      <c r="J39" s="9">
        <f t="shared" si="1"/>
        <v>11688.796412656553</v>
      </c>
      <c r="K39" s="7">
        <f t="shared" si="9"/>
        <v>243984.6262076362</v>
      </c>
      <c r="L39" s="50"/>
      <c r="M39" s="49"/>
      <c r="N39" s="49"/>
      <c r="O39" s="49"/>
      <c r="P39" s="49"/>
      <c r="Q39" s="49"/>
      <c r="R39" s="49"/>
    </row>
    <row r="40" spans="1:18" x14ac:dyDescent="0.3">
      <c r="A40" s="49"/>
      <c r="B40" s="49"/>
      <c r="C40" s="49"/>
      <c r="D40" s="49"/>
      <c r="E40" s="49"/>
      <c r="F40" s="49"/>
      <c r="G40" s="49"/>
      <c r="H40" s="50"/>
      <c r="I40" s="49"/>
      <c r="J40" s="50"/>
      <c r="K40" s="70"/>
      <c r="L40" s="70"/>
      <c r="M40" s="70"/>
      <c r="N40" s="70"/>
      <c r="O40" s="70"/>
      <c r="P40" s="70"/>
      <c r="Q40" s="70"/>
      <c r="R40" s="70"/>
    </row>
    <row r="41" spans="1:18" x14ac:dyDescent="0.3">
      <c r="A41" s="49"/>
      <c r="B41" s="49"/>
      <c r="C41" s="49"/>
      <c r="D41" s="49"/>
      <c r="E41" s="49"/>
      <c r="F41" s="49"/>
      <c r="G41" s="49"/>
      <c r="H41" s="50"/>
      <c r="I41" s="49"/>
      <c r="J41" s="70"/>
      <c r="K41" s="70"/>
      <c r="L41" s="70"/>
      <c r="M41" s="70"/>
      <c r="N41" s="70"/>
      <c r="O41" s="70"/>
      <c r="P41" s="70"/>
      <c r="Q41" s="70"/>
      <c r="R41" s="70"/>
    </row>
    <row r="42" spans="1:18" x14ac:dyDescent="0.3">
      <c r="A42" s="49"/>
      <c r="B42" s="49"/>
      <c r="C42" s="49"/>
      <c r="D42" s="49"/>
      <c r="E42" s="49"/>
      <c r="F42" s="49"/>
      <c r="G42" s="49"/>
      <c r="H42" s="50"/>
      <c r="I42" s="49"/>
      <c r="J42" s="70"/>
      <c r="K42" s="70"/>
      <c r="L42" s="70"/>
      <c r="M42" s="70"/>
      <c r="N42" s="70"/>
      <c r="O42" s="70"/>
      <c r="P42" s="70"/>
      <c r="Q42" s="70"/>
      <c r="R42" s="70"/>
    </row>
  </sheetData>
  <mergeCells count="22">
    <mergeCell ref="E2:J2"/>
    <mergeCell ref="A9:C9"/>
    <mergeCell ref="A10:C10"/>
    <mergeCell ref="A11:C11"/>
    <mergeCell ref="A2:D2"/>
    <mergeCell ref="E5:J5"/>
    <mergeCell ref="E6:J6"/>
    <mergeCell ref="E7:J7"/>
    <mergeCell ref="E8:J8"/>
    <mergeCell ref="A6:C6"/>
    <mergeCell ref="A7:C7"/>
    <mergeCell ref="A8:C8"/>
    <mergeCell ref="A5:C5"/>
    <mergeCell ref="E9:J9"/>
    <mergeCell ref="A12:C12"/>
    <mergeCell ref="E12:J12"/>
    <mergeCell ref="A4:C4"/>
    <mergeCell ref="E4:J4"/>
    <mergeCell ref="A3:C3"/>
    <mergeCell ref="E3:J3"/>
    <mergeCell ref="E10:J10"/>
    <mergeCell ref="E11:J11"/>
  </mergeCells>
  <pageMargins left="0.7" right="0.7" top="0.75" bottom="0.75" header="0.3" footer="0.3"/>
  <pageSetup orientation="portrait" r:id="rId1"/>
  <ignoredErrors>
    <ignoredError sqref="I15:I39"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7"/>
  </sheetPr>
  <dimension ref="A1:R42"/>
  <sheetViews>
    <sheetView workbookViewId="0">
      <selection activeCell="D7" sqref="D7"/>
    </sheetView>
  </sheetViews>
  <sheetFormatPr defaultRowHeight="14.4" x14ac:dyDescent="0.3"/>
  <cols>
    <col min="1" max="1" width="9.218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5546875" style="107" bestFit="1" customWidth="1"/>
    <col min="11" max="11" width="16.109375" style="107" customWidth="1"/>
    <col min="12" max="16384" width="8.88671875" style="107"/>
  </cols>
  <sheetData>
    <row r="1" spans="1:18" s="33" customFormat="1" ht="30" customHeight="1" x14ac:dyDescent="0.3">
      <c r="A1" s="35" t="s">
        <v>21</v>
      </c>
      <c r="B1" s="36" t="str">
        <f>'Welcome!'!D20</f>
        <v>Fixed Rate 2</v>
      </c>
      <c r="C1" s="37"/>
      <c r="D1" s="37"/>
      <c r="E1" s="37"/>
      <c r="F1" s="37"/>
      <c r="G1" s="37"/>
      <c r="H1" s="37"/>
      <c r="I1" s="37"/>
      <c r="J1" s="38"/>
      <c r="K1" s="67"/>
      <c r="L1" s="67"/>
      <c r="M1" s="67"/>
      <c r="N1" s="67"/>
      <c r="O1" s="67"/>
      <c r="P1" s="67"/>
      <c r="Q1" s="67"/>
      <c r="R1" s="69"/>
    </row>
    <row r="2" spans="1:18" s="1" customFormat="1" x14ac:dyDescent="0.3">
      <c r="A2" s="183" t="s">
        <v>16</v>
      </c>
      <c r="B2" s="183"/>
      <c r="C2" s="183"/>
      <c r="D2" s="183"/>
      <c r="E2" s="182" t="s">
        <v>7</v>
      </c>
      <c r="F2" s="182"/>
      <c r="G2" s="182"/>
      <c r="H2" s="182"/>
      <c r="I2" s="182"/>
      <c r="J2" s="182"/>
      <c r="K2" s="68"/>
      <c r="L2" s="68"/>
      <c r="M2" s="68"/>
      <c r="N2" s="68"/>
      <c r="O2" s="68"/>
      <c r="P2" s="68"/>
      <c r="Q2" s="68"/>
      <c r="R2" s="69"/>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30" customHeight="1" x14ac:dyDescent="0.3">
      <c r="A5" s="185" t="s">
        <v>86</v>
      </c>
      <c r="B5" s="186"/>
      <c r="C5" s="187"/>
      <c r="D5" s="114">
        <f>D3*D4</f>
        <v>329800</v>
      </c>
      <c r="E5" s="184" t="s">
        <v>83</v>
      </c>
      <c r="F5" s="184"/>
      <c r="G5" s="184"/>
      <c r="H5" s="184"/>
      <c r="I5" s="184"/>
      <c r="J5" s="184"/>
      <c r="K5" s="49"/>
      <c r="L5" s="49"/>
      <c r="M5" s="49"/>
      <c r="N5" s="49"/>
      <c r="O5" s="49"/>
      <c r="P5" s="49"/>
      <c r="Q5" s="49"/>
      <c r="R5" s="69"/>
    </row>
    <row r="6" spans="1:18" x14ac:dyDescent="0.3">
      <c r="A6" s="178" t="s">
        <v>5</v>
      </c>
      <c r="B6" s="178"/>
      <c r="C6" s="178"/>
      <c r="D6" s="79">
        <f>'Welcome!'!D21</f>
        <v>0.115</v>
      </c>
      <c r="E6" s="178" t="s">
        <v>84</v>
      </c>
      <c r="F6" s="178"/>
      <c r="G6" s="178"/>
      <c r="H6" s="178"/>
      <c r="I6" s="178"/>
      <c r="J6" s="178"/>
      <c r="K6" s="49"/>
      <c r="L6" s="49"/>
      <c r="M6" s="49"/>
      <c r="N6" s="49"/>
      <c r="O6" s="49"/>
      <c r="P6" s="49"/>
      <c r="Q6" s="49"/>
      <c r="R6" s="69"/>
    </row>
    <row r="7" spans="1:18" x14ac:dyDescent="0.3">
      <c r="A7" s="178" t="s">
        <v>4</v>
      </c>
      <c r="B7" s="178"/>
      <c r="C7" s="178"/>
      <c r="D7" s="112">
        <f>'Welcome!'!C13</f>
        <v>9.74E-2</v>
      </c>
      <c r="E7" s="143" t="s">
        <v>92</v>
      </c>
      <c r="F7" s="143"/>
      <c r="G7" s="143"/>
      <c r="H7" s="143"/>
      <c r="I7" s="143"/>
      <c r="J7" s="143"/>
      <c r="K7" s="49"/>
      <c r="L7" s="49"/>
      <c r="M7" s="49"/>
      <c r="N7" s="49"/>
      <c r="O7" s="49"/>
      <c r="P7" s="49"/>
      <c r="Q7" s="49"/>
      <c r="R7" s="69"/>
    </row>
    <row r="8" spans="1:18" x14ac:dyDescent="0.3">
      <c r="A8" s="178" t="s">
        <v>9</v>
      </c>
      <c r="B8" s="178"/>
      <c r="C8" s="178"/>
      <c r="D8" s="80">
        <f>'Welcome!'!C14</f>
        <v>0.02</v>
      </c>
      <c r="E8" s="143" t="s">
        <v>93</v>
      </c>
      <c r="F8" s="143"/>
      <c r="G8" s="143"/>
      <c r="H8" s="143"/>
      <c r="I8" s="143"/>
      <c r="J8" s="143"/>
      <c r="K8" s="49"/>
      <c r="L8" s="49"/>
      <c r="M8" s="49"/>
      <c r="N8" s="49"/>
      <c r="O8" s="49"/>
      <c r="P8" s="49"/>
      <c r="Q8" s="49"/>
      <c r="R8" s="69"/>
    </row>
    <row r="9" spans="1:18" x14ac:dyDescent="0.3">
      <c r="A9" s="178" t="s">
        <v>6</v>
      </c>
      <c r="B9" s="178"/>
      <c r="C9" s="178"/>
      <c r="D9" s="113">
        <f>'Welcome!'!D22</f>
        <v>0</v>
      </c>
      <c r="E9" s="178" t="s">
        <v>22</v>
      </c>
      <c r="F9" s="178"/>
      <c r="G9" s="178"/>
      <c r="H9" s="178"/>
      <c r="I9" s="178"/>
      <c r="J9" s="178"/>
      <c r="K9" s="49"/>
      <c r="L9" s="49"/>
      <c r="M9" s="49"/>
      <c r="N9" s="49"/>
      <c r="O9" s="49"/>
      <c r="P9" s="49"/>
      <c r="Q9" s="49"/>
      <c r="R9" s="6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6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69"/>
    </row>
    <row r="12" spans="1:18" s="2" customFormat="1" x14ac:dyDescent="0.3">
      <c r="A12" s="178" t="s">
        <v>74</v>
      </c>
      <c r="B12" s="178"/>
      <c r="C12" s="178"/>
      <c r="D12" s="78">
        <f>'Welcome!'!C17</f>
        <v>0.04</v>
      </c>
      <c r="E12" s="143" t="s">
        <v>75</v>
      </c>
      <c r="F12" s="143"/>
      <c r="G12" s="143"/>
      <c r="H12" s="143"/>
      <c r="I12" s="143"/>
      <c r="J12" s="143"/>
      <c r="K12" s="49"/>
      <c r="L12" s="69"/>
      <c r="M12" s="69"/>
      <c r="N12" s="69"/>
      <c r="O12" s="69"/>
      <c r="P12" s="69"/>
      <c r="Q12" s="69"/>
      <c r="R12" s="69"/>
    </row>
    <row r="13" spans="1:18" x14ac:dyDescent="0.3">
      <c r="A13" s="47"/>
      <c r="B13" s="47"/>
      <c r="C13" s="47"/>
      <c r="D13" s="48"/>
      <c r="E13" s="48"/>
      <c r="F13" s="48"/>
      <c r="G13" s="48"/>
      <c r="H13" s="48"/>
      <c r="I13" s="48"/>
      <c r="J13" s="48"/>
      <c r="K13" s="49"/>
      <c r="L13" s="49"/>
      <c r="M13" s="49"/>
      <c r="N13" s="49"/>
      <c r="O13" s="49"/>
      <c r="P13" s="49"/>
      <c r="Q13" s="49"/>
      <c r="R13" s="49"/>
    </row>
    <row r="14" spans="1:18" ht="57.6" x14ac:dyDescent="0.3">
      <c r="A14" s="3" t="s">
        <v>0</v>
      </c>
      <c r="B14" s="3" t="s">
        <v>12</v>
      </c>
      <c r="C14" s="3" t="s">
        <v>10</v>
      </c>
      <c r="D14" s="10" t="s">
        <v>11</v>
      </c>
      <c r="E14" s="3" t="s">
        <v>3</v>
      </c>
      <c r="F14" s="3" t="s">
        <v>8</v>
      </c>
      <c r="G14" s="10" t="s">
        <v>13</v>
      </c>
      <c r="H14" s="3" t="s">
        <v>103</v>
      </c>
      <c r="I14" s="3" t="s">
        <v>104</v>
      </c>
      <c r="J14" s="10" t="s">
        <v>105</v>
      </c>
      <c r="K14" s="3" t="s">
        <v>106</v>
      </c>
      <c r="L14" s="49"/>
      <c r="M14" s="49"/>
      <c r="N14" s="49"/>
      <c r="O14" s="49"/>
      <c r="P14" s="49"/>
      <c r="Q14" s="49"/>
      <c r="R14" s="49"/>
    </row>
    <row r="15" spans="1:18" x14ac:dyDescent="0.3">
      <c r="A15" s="5">
        <v>1</v>
      </c>
      <c r="B15" s="6">
        <f>$D$5</f>
        <v>329800</v>
      </c>
      <c r="C15" s="8">
        <f>D6</f>
        <v>0.115</v>
      </c>
      <c r="D15" s="9">
        <f>B15*C15*-1</f>
        <v>-37927</v>
      </c>
      <c r="E15" s="4">
        <f>D7</f>
        <v>9.74E-2</v>
      </c>
      <c r="F15" s="4">
        <f t="shared" ref="F15:F39" si="0">E15+$D$8</f>
        <v>0.1174</v>
      </c>
      <c r="G15" s="9">
        <f>B15*F15</f>
        <v>38718.520000000004</v>
      </c>
      <c r="H15" s="7">
        <f>D15+G15</f>
        <v>791.52000000000407</v>
      </c>
      <c r="I15" s="7">
        <f>H15</f>
        <v>791.52000000000407</v>
      </c>
      <c r="J15" s="9">
        <f t="shared" ref="J15:J39" si="1">H15/(1+$D$12)^($A15-1)</f>
        <v>791.52000000000407</v>
      </c>
      <c r="K15" s="7">
        <f>J15</f>
        <v>791.52000000000407</v>
      </c>
      <c r="L15" s="49"/>
      <c r="M15" s="49"/>
      <c r="N15" s="49"/>
      <c r="O15" s="49"/>
      <c r="P15" s="49"/>
      <c r="Q15" s="49"/>
      <c r="R15" s="49"/>
    </row>
    <row r="16" spans="1:18" x14ac:dyDescent="0.3">
      <c r="A16" s="5">
        <v>2</v>
      </c>
      <c r="B16" s="6">
        <f t="shared" ref="B16:B39" si="2">B15*(1-$D$10)</f>
        <v>328151</v>
      </c>
      <c r="C16" s="8">
        <f t="shared" ref="C16:C39" si="3">C15*(1+$D$9)</f>
        <v>0.115</v>
      </c>
      <c r="D16" s="9">
        <f t="shared" ref="D16:D39" si="4">B16*C16*-1</f>
        <v>-37737.365000000005</v>
      </c>
      <c r="E16" s="4">
        <f t="shared" ref="E16:E39" si="5">E15*(1+$D$11)</f>
        <v>9.9981100000000003E-2</v>
      </c>
      <c r="F16" s="4">
        <f t="shared" si="0"/>
        <v>0.11998110000000001</v>
      </c>
      <c r="G16" s="9">
        <f t="shared" ref="G16:G39" si="6">B16*F16</f>
        <v>39371.917946100002</v>
      </c>
      <c r="H16" s="7">
        <f t="shared" ref="H16:H39" si="7">D16+G16</f>
        <v>1634.5529460999969</v>
      </c>
      <c r="I16" s="7">
        <f t="shared" ref="I16:I39" si="8">I15+H16</f>
        <v>2426.072946100001</v>
      </c>
      <c r="J16" s="9">
        <f t="shared" si="1"/>
        <v>1571.6855250961507</v>
      </c>
      <c r="K16" s="7">
        <f>J16+K15</f>
        <v>2363.2055250961548</v>
      </c>
      <c r="L16" s="49"/>
      <c r="M16" s="49"/>
      <c r="N16" s="49"/>
      <c r="O16" s="49"/>
      <c r="P16" s="49"/>
      <c r="Q16" s="49"/>
      <c r="R16" s="49"/>
    </row>
    <row r="17" spans="1:18" x14ac:dyDescent="0.3">
      <c r="A17" s="5">
        <v>3</v>
      </c>
      <c r="B17" s="6">
        <f t="shared" si="2"/>
        <v>326510.245</v>
      </c>
      <c r="C17" s="8">
        <f t="shared" si="3"/>
        <v>0.115</v>
      </c>
      <c r="D17" s="9">
        <f t="shared" si="4"/>
        <v>-37548.678175000001</v>
      </c>
      <c r="E17" s="4">
        <f t="shared" si="5"/>
        <v>0.10263059915</v>
      </c>
      <c r="F17" s="4">
        <f t="shared" si="0"/>
        <v>0.12263059915000001</v>
      </c>
      <c r="G17" s="9">
        <f t="shared" si="6"/>
        <v>40040.146972963295</v>
      </c>
      <c r="H17" s="7">
        <f t="shared" si="7"/>
        <v>2491.4687979632945</v>
      </c>
      <c r="I17" s="7">
        <f t="shared" si="8"/>
        <v>4917.5417440632955</v>
      </c>
      <c r="J17" s="9">
        <f t="shared" si="1"/>
        <v>2303.5029566968328</v>
      </c>
      <c r="K17" s="7">
        <f t="shared" ref="K17:K39" si="9">J17+K16</f>
        <v>4666.7084817929881</v>
      </c>
      <c r="L17" s="49"/>
      <c r="M17" s="49"/>
      <c r="N17" s="49"/>
      <c r="O17" s="49"/>
      <c r="P17" s="49"/>
      <c r="Q17" s="49"/>
      <c r="R17" s="49"/>
    </row>
    <row r="18" spans="1:18" x14ac:dyDescent="0.3">
      <c r="A18" s="5">
        <v>4</v>
      </c>
      <c r="B18" s="6">
        <f t="shared" si="2"/>
        <v>324877.69377499999</v>
      </c>
      <c r="C18" s="8">
        <f t="shared" si="3"/>
        <v>0.115</v>
      </c>
      <c r="D18" s="9">
        <f t="shared" si="4"/>
        <v>-37360.934784124998</v>
      </c>
      <c r="E18" s="4">
        <f t="shared" si="5"/>
        <v>0.105350310027475</v>
      </c>
      <c r="F18" s="4">
        <f t="shared" si="0"/>
        <v>0.12535031002747499</v>
      </c>
      <c r="G18" s="9">
        <f t="shared" si="6"/>
        <v>40723.519635707329</v>
      </c>
      <c r="H18" s="7">
        <f t="shared" si="7"/>
        <v>3362.5848515823309</v>
      </c>
      <c r="I18" s="7">
        <f t="shared" si="8"/>
        <v>8280.1265956456264</v>
      </c>
      <c r="J18" s="9">
        <f t="shared" si="1"/>
        <v>2989.3256887786706</v>
      </c>
      <c r="K18" s="7">
        <f t="shared" si="9"/>
        <v>7656.0341705716583</v>
      </c>
      <c r="L18" s="49"/>
      <c r="M18" s="49"/>
      <c r="N18" s="49"/>
      <c r="O18" s="49"/>
      <c r="P18" s="49"/>
      <c r="Q18" s="49"/>
      <c r="R18" s="49"/>
    </row>
    <row r="19" spans="1:18" x14ac:dyDescent="0.3">
      <c r="A19" s="5">
        <v>5</v>
      </c>
      <c r="B19" s="6">
        <f t="shared" si="2"/>
        <v>323253.30530612497</v>
      </c>
      <c r="C19" s="8">
        <f t="shared" si="3"/>
        <v>0.115</v>
      </c>
      <c r="D19" s="9">
        <f t="shared" si="4"/>
        <v>-37174.130110204373</v>
      </c>
      <c r="E19" s="4">
        <f t="shared" si="5"/>
        <v>0.10814209324320308</v>
      </c>
      <c r="F19" s="4">
        <f t="shared" si="0"/>
        <v>0.12814209324320308</v>
      </c>
      <c r="G19" s="9">
        <f t="shared" si="6"/>
        <v>41422.355189711059</v>
      </c>
      <c r="H19" s="7">
        <f t="shared" si="7"/>
        <v>4248.2250795066866</v>
      </c>
      <c r="I19" s="7">
        <f t="shared" si="8"/>
        <v>12528.351675152313</v>
      </c>
      <c r="J19" s="9">
        <f t="shared" si="1"/>
        <v>3631.4006023999054</v>
      </c>
      <c r="K19" s="7">
        <f t="shared" si="9"/>
        <v>11287.434772971563</v>
      </c>
      <c r="L19" s="49"/>
      <c r="M19" s="49"/>
      <c r="N19" s="49"/>
      <c r="O19" s="49"/>
      <c r="P19" s="49"/>
      <c r="Q19" s="49"/>
      <c r="R19" s="49"/>
    </row>
    <row r="20" spans="1:18" x14ac:dyDescent="0.3">
      <c r="A20" s="5">
        <v>6</v>
      </c>
      <c r="B20" s="6">
        <f t="shared" si="2"/>
        <v>321637.03877959435</v>
      </c>
      <c r="C20" s="8">
        <f t="shared" si="3"/>
        <v>0.115</v>
      </c>
      <c r="D20" s="9">
        <f t="shared" si="4"/>
        <v>-36988.259459653353</v>
      </c>
      <c r="E20" s="4">
        <f t="shared" si="5"/>
        <v>0.11100785871414795</v>
      </c>
      <c r="F20" s="4">
        <f t="shared" si="0"/>
        <v>0.13100785871414794</v>
      </c>
      <c r="G20" s="9">
        <f t="shared" si="6"/>
        <v>42136.979733674016</v>
      </c>
      <c r="H20" s="7">
        <f t="shared" si="7"/>
        <v>5148.7202740206631</v>
      </c>
      <c r="I20" s="7">
        <f t="shared" si="8"/>
        <v>17677.071949172976</v>
      </c>
      <c r="J20" s="9">
        <f t="shared" si="1"/>
        <v>4231.8727583390191</v>
      </c>
      <c r="K20" s="7">
        <f t="shared" si="9"/>
        <v>15519.307531310582</v>
      </c>
      <c r="L20" s="49"/>
      <c r="M20" s="49"/>
      <c r="N20" s="49"/>
      <c r="O20" s="49"/>
      <c r="P20" s="49"/>
      <c r="Q20" s="49"/>
      <c r="R20" s="49"/>
    </row>
    <row r="21" spans="1:18" x14ac:dyDescent="0.3">
      <c r="A21" s="5">
        <v>7</v>
      </c>
      <c r="B21" s="6">
        <f t="shared" si="2"/>
        <v>320028.85358569637</v>
      </c>
      <c r="C21" s="8">
        <f t="shared" si="3"/>
        <v>0.115</v>
      </c>
      <c r="D21" s="9">
        <f t="shared" si="4"/>
        <v>-36803.318162355084</v>
      </c>
      <c r="E21" s="4">
        <f t="shared" si="5"/>
        <v>0.11394956697007287</v>
      </c>
      <c r="F21" s="4">
        <f t="shared" si="0"/>
        <v>0.13394956697007288</v>
      </c>
      <c r="G21" s="9">
        <f t="shared" si="6"/>
        <v>42867.726355732884</v>
      </c>
      <c r="H21" s="7">
        <f t="shared" si="7"/>
        <v>6064.4081933777998</v>
      </c>
      <c r="I21" s="7">
        <f t="shared" si="8"/>
        <v>23741.480142550776</v>
      </c>
      <c r="J21" s="9">
        <f t="shared" si="1"/>
        <v>4792.7898851833852</v>
      </c>
      <c r="K21" s="7">
        <f t="shared" si="9"/>
        <v>20312.097416493969</v>
      </c>
      <c r="L21" s="49"/>
      <c r="M21" s="49"/>
      <c r="N21" s="49"/>
      <c r="O21" s="49"/>
      <c r="P21" s="49"/>
      <c r="Q21" s="49"/>
      <c r="R21" s="49"/>
    </row>
    <row r="22" spans="1:18" x14ac:dyDescent="0.3">
      <c r="A22" s="5">
        <v>8</v>
      </c>
      <c r="B22" s="6">
        <f t="shared" si="2"/>
        <v>318428.70931776788</v>
      </c>
      <c r="C22" s="8">
        <f t="shared" si="3"/>
        <v>0.115</v>
      </c>
      <c r="D22" s="9">
        <f t="shared" si="4"/>
        <v>-36619.301571543307</v>
      </c>
      <c r="E22" s="4">
        <f t="shared" si="5"/>
        <v>0.11696923049477979</v>
      </c>
      <c r="F22" s="4">
        <f t="shared" si="0"/>
        <v>0.1369692304947798</v>
      </c>
      <c r="G22" s="9">
        <f t="shared" si="6"/>
        <v>43614.935282700586</v>
      </c>
      <c r="H22" s="7">
        <f t="shared" si="7"/>
        <v>6995.6337111572793</v>
      </c>
      <c r="I22" s="7">
        <f t="shared" si="8"/>
        <v>30737.113853708055</v>
      </c>
      <c r="J22" s="9">
        <f t="shared" si="1"/>
        <v>5316.1066717452741</v>
      </c>
      <c r="K22" s="7">
        <f t="shared" si="9"/>
        <v>25628.204088239243</v>
      </c>
      <c r="L22" s="49"/>
      <c r="M22" s="49"/>
      <c r="N22" s="49"/>
      <c r="O22" s="49"/>
      <c r="P22" s="49"/>
      <c r="Q22" s="49"/>
      <c r="R22" s="49"/>
    </row>
    <row r="23" spans="1:18" x14ac:dyDescent="0.3">
      <c r="A23" s="5">
        <v>9</v>
      </c>
      <c r="B23" s="6">
        <f t="shared" si="2"/>
        <v>316836.56577117904</v>
      </c>
      <c r="C23" s="8">
        <f t="shared" si="3"/>
        <v>0.115</v>
      </c>
      <c r="D23" s="9">
        <f t="shared" si="4"/>
        <v>-36436.205063685593</v>
      </c>
      <c r="E23" s="4">
        <f t="shared" si="5"/>
        <v>0.12006891510289146</v>
      </c>
      <c r="F23" s="4">
        <f t="shared" si="0"/>
        <v>0.14006891510289146</v>
      </c>
      <c r="G23" s="9">
        <f t="shared" si="6"/>
        <v>44378.954032494963</v>
      </c>
      <c r="H23" s="7">
        <f t="shared" si="7"/>
        <v>7942.7489688093701</v>
      </c>
      <c r="I23" s="7">
        <f t="shared" si="8"/>
        <v>38679.862822517425</v>
      </c>
      <c r="J23" s="9">
        <f t="shared" si="1"/>
        <v>5803.6888722986141</v>
      </c>
      <c r="K23" s="7">
        <f t="shared" si="9"/>
        <v>31431.892960537858</v>
      </c>
      <c r="L23" s="49"/>
      <c r="M23" s="49"/>
      <c r="N23" s="49"/>
      <c r="O23" s="49"/>
      <c r="P23" s="49"/>
      <c r="Q23" s="49"/>
      <c r="R23" s="49"/>
    </row>
    <row r="24" spans="1:18" x14ac:dyDescent="0.3">
      <c r="A24" s="5">
        <v>10</v>
      </c>
      <c r="B24" s="6">
        <f t="shared" si="2"/>
        <v>315252.38294232317</v>
      </c>
      <c r="C24" s="8">
        <f t="shared" si="3"/>
        <v>0.115</v>
      </c>
      <c r="D24" s="9">
        <f t="shared" si="4"/>
        <v>-36254.024038367163</v>
      </c>
      <c r="E24" s="4">
        <f t="shared" si="5"/>
        <v>0.12325074135311807</v>
      </c>
      <c r="F24" s="4">
        <f t="shared" si="0"/>
        <v>0.14325074135311808</v>
      </c>
      <c r="G24" s="9">
        <f t="shared" si="6"/>
        <v>45160.137569824867</v>
      </c>
      <c r="H24" s="7">
        <f t="shared" si="7"/>
        <v>8906.1135314577041</v>
      </c>
      <c r="I24" s="7">
        <f t="shared" si="8"/>
        <v>47585.976353975129</v>
      </c>
      <c r="J24" s="9">
        <f t="shared" si="1"/>
        <v>6257.3172327613183</v>
      </c>
      <c r="K24" s="7">
        <f t="shared" si="9"/>
        <v>37689.210193299179</v>
      </c>
      <c r="L24" s="49"/>
      <c r="M24" s="49"/>
      <c r="N24" s="49"/>
      <c r="O24" s="49"/>
      <c r="P24" s="49"/>
      <c r="Q24" s="49"/>
      <c r="R24" s="49"/>
    </row>
    <row r="25" spans="1:18" x14ac:dyDescent="0.3">
      <c r="A25" s="5">
        <v>11</v>
      </c>
      <c r="B25" s="6">
        <f t="shared" si="2"/>
        <v>313676.12102761155</v>
      </c>
      <c r="C25" s="8">
        <f t="shared" si="3"/>
        <v>0.115</v>
      </c>
      <c r="D25" s="9">
        <f t="shared" si="4"/>
        <v>-36072.753918175331</v>
      </c>
      <c r="E25" s="4">
        <f t="shared" si="5"/>
        <v>0.1265168859989757</v>
      </c>
      <c r="F25" s="4">
        <f t="shared" si="0"/>
        <v>0.14651688599897569</v>
      </c>
      <c r="G25" s="9">
        <f t="shared" si="6"/>
        <v>45958.84846520346</v>
      </c>
      <c r="H25" s="7">
        <f t="shared" si="7"/>
        <v>9886.0945470281295</v>
      </c>
      <c r="I25" s="7">
        <f t="shared" si="8"/>
        <v>57472.070901003259</v>
      </c>
      <c r="J25" s="9">
        <f t="shared" si="1"/>
        <v>6678.6912455963175</v>
      </c>
      <c r="K25" s="7">
        <f t="shared" si="9"/>
        <v>44367.901438895497</v>
      </c>
      <c r="L25" s="49"/>
      <c r="M25" s="49"/>
      <c r="N25" s="49"/>
      <c r="O25" s="49"/>
      <c r="P25" s="49"/>
      <c r="Q25" s="49"/>
      <c r="R25" s="49"/>
    </row>
    <row r="26" spans="1:18" x14ac:dyDescent="0.3">
      <c r="A26" s="5">
        <v>12</v>
      </c>
      <c r="B26" s="6">
        <f t="shared" si="2"/>
        <v>312107.74042247346</v>
      </c>
      <c r="C26" s="8">
        <f t="shared" si="3"/>
        <v>0.115</v>
      </c>
      <c r="D26" s="9">
        <f t="shared" si="4"/>
        <v>-35892.390148584447</v>
      </c>
      <c r="E26" s="4">
        <f t="shared" si="5"/>
        <v>0.12986958347794855</v>
      </c>
      <c r="F26" s="4">
        <f t="shared" si="0"/>
        <v>0.14986958347794854</v>
      </c>
      <c r="G26" s="9">
        <f t="shared" si="6"/>
        <v>46775.457057359781</v>
      </c>
      <c r="H26" s="7">
        <f t="shared" si="7"/>
        <v>10883.066908775334</v>
      </c>
      <c r="I26" s="7">
        <f t="shared" si="8"/>
        <v>68355.137809778593</v>
      </c>
      <c r="J26" s="9">
        <f t="shared" si="1"/>
        <v>7069.4327408676554</v>
      </c>
      <c r="K26" s="7">
        <f t="shared" si="9"/>
        <v>51437.334179763151</v>
      </c>
      <c r="L26" s="49"/>
      <c r="M26" s="49"/>
      <c r="N26" s="49"/>
      <c r="O26" s="49"/>
      <c r="P26" s="49"/>
      <c r="Q26" s="49"/>
      <c r="R26" s="49"/>
    </row>
    <row r="27" spans="1:18" x14ac:dyDescent="0.3">
      <c r="A27" s="5">
        <v>13</v>
      </c>
      <c r="B27" s="6">
        <f t="shared" si="2"/>
        <v>310547.20172036107</v>
      </c>
      <c r="C27" s="8">
        <f t="shared" si="3"/>
        <v>0.115</v>
      </c>
      <c r="D27" s="9">
        <f t="shared" si="4"/>
        <v>-35712.928197841524</v>
      </c>
      <c r="E27" s="4">
        <f t="shared" si="5"/>
        <v>0.1333111274401142</v>
      </c>
      <c r="F27" s="4">
        <f t="shared" si="0"/>
        <v>0.15331112744011419</v>
      </c>
      <c r="G27" s="9">
        <f t="shared" si="6"/>
        <v>47610.341619121122</v>
      </c>
      <c r="H27" s="7">
        <f t="shared" si="7"/>
        <v>11897.413421279598</v>
      </c>
      <c r="I27" s="7">
        <f t="shared" si="8"/>
        <v>80252.551231058198</v>
      </c>
      <c r="J27" s="9">
        <f t="shared" si="1"/>
        <v>7431.0893205655057</v>
      </c>
      <c r="K27" s="7">
        <f t="shared" si="9"/>
        <v>58868.423500328659</v>
      </c>
      <c r="L27" s="49"/>
      <c r="M27" s="49"/>
      <c r="N27" s="49"/>
      <c r="O27" s="49"/>
      <c r="P27" s="49"/>
      <c r="Q27" s="49"/>
      <c r="R27" s="49"/>
    </row>
    <row r="28" spans="1:18" x14ac:dyDescent="0.3">
      <c r="A28" s="5">
        <v>14</v>
      </c>
      <c r="B28" s="6">
        <f t="shared" si="2"/>
        <v>308994.46571175929</v>
      </c>
      <c r="C28" s="8">
        <f t="shared" si="3"/>
        <v>0.115</v>
      </c>
      <c r="D28" s="9">
        <f t="shared" si="4"/>
        <v>-35534.363556852317</v>
      </c>
      <c r="E28" s="4">
        <f t="shared" si="5"/>
        <v>0.13684387231727721</v>
      </c>
      <c r="F28" s="4">
        <f t="shared" si="0"/>
        <v>0.1568438723172772</v>
      </c>
      <c r="G28" s="9">
        <f t="shared" si="6"/>
        <v>48463.888526840463</v>
      </c>
      <c r="H28" s="7">
        <f t="shared" si="7"/>
        <v>12929.524969988146</v>
      </c>
      <c r="I28" s="7">
        <f t="shared" si="8"/>
        <v>93182.076201046351</v>
      </c>
      <c r="J28" s="9">
        <f t="shared" si="1"/>
        <v>7765.1376430061309</v>
      </c>
      <c r="K28" s="7">
        <f t="shared" si="9"/>
        <v>66633.561143334795</v>
      </c>
      <c r="L28" s="49"/>
      <c r="M28" s="49"/>
      <c r="N28" s="49"/>
      <c r="O28" s="49"/>
      <c r="P28" s="49"/>
      <c r="Q28" s="49"/>
      <c r="R28" s="49"/>
    </row>
    <row r="29" spans="1:18" x14ac:dyDescent="0.3">
      <c r="A29" s="5">
        <v>15</v>
      </c>
      <c r="B29" s="6">
        <f t="shared" si="2"/>
        <v>307449.49338320049</v>
      </c>
      <c r="C29" s="8">
        <f t="shared" si="3"/>
        <v>0.115</v>
      </c>
      <c r="D29" s="9">
        <f t="shared" si="4"/>
        <v>-35356.691739068061</v>
      </c>
      <c r="E29" s="4">
        <f t="shared" si="5"/>
        <v>0.14047023493368505</v>
      </c>
      <c r="F29" s="4">
        <f t="shared" si="0"/>
        <v>0.16047023493368504</v>
      </c>
      <c r="G29" s="9">
        <f t="shared" si="6"/>
        <v>49336.492433444626</v>
      </c>
      <c r="H29" s="7">
        <f t="shared" si="7"/>
        <v>13979.800694376565</v>
      </c>
      <c r="I29" s="7">
        <f t="shared" si="8"/>
        <v>107161.87689542292</v>
      </c>
      <c r="J29" s="9">
        <f t="shared" si="1"/>
        <v>8072.9865638174451</v>
      </c>
      <c r="K29" s="7">
        <f t="shared" si="9"/>
        <v>74706.547707152233</v>
      </c>
      <c r="L29" s="49"/>
      <c r="M29" s="49"/>
      <c r="N29" s="49"/>
      <c r="O29" s="49"/>
      <c r="P29" s="49"/>
      <c r="Q29" s="49"/>
      <c r="R29" s="49"/>
    </row>
    <row r="30" spans="1:18" x14ac:dyDescent="0.3">
      <c r="A30" s="5">
        <v>16</v>
      </c>
      <c r="B30" s="6">
        <f t="shared" si="2"/>
        <v>305912.2459162845</v>
      </c>
      <c r="C30" s="8">
        <f t="shared" si="3"/>
        <v>0.115</v>
      </c>
      <c r="D30" s="9">
        <f t="shared" si="4"/>
        <v>-35179.908280372721</v>
      </c>
      <c r="E30" s="4">
        <f t="shared" si="5"/>
        <v>0.1441926961594277</v>
      </c>
      <c r="F30" s="4">
        <f t="shared" si="0"/>
        <v>0.16419269615942769</v>
      </c>
      <c r="G30" s="9">
        <f t="shared" si="6"/>
        <v>50228.556445180628</v>
      </c>
      <c r="H30" s="7">
        <f t="shared" si="7"/>
        <v>15048.648164807906</v>
      </c>
      <c r="I30" s="7">
        <f t="shared" si="8"/>
        <v>122210.52506023082</v>
      </c>
      <c r="J30" s="9">
        <f t="shared" si="1"/>
        <v>8355.9801397390984</v>
      </c>
      <c r="K30" s="7">
        <f t="shared" si="9"/>
        <v>83062.527846891331</v>
      </c>
      <c r="L30" s="49"/>
      <c r="M30" s="49"/>
      <c r="N30" s="49"/>
      <c r="O30" s="49"/>
      <c r="P30" s="49"/>
      <c r="Q30" s="49"/>
      <c r="R30" s="49"/>
    </row>
    <row r="31" spans="1:18" x14ac:dyDescent="0.3">
      <c r="A31" s="5">
        <v>17</v>
      </c>
      <c r="B31" s="6">
        <f t="shared" si="2"/>
        <v>304382.68468670308</v>
      </c>
      <c r="C31" s="8">
        <f t="shared" si="3"/>
        <v>0.115</v>
      </c>
      <c r="D31" s="9">
        <f t="shared" si="4"/>
        <v>-35004.008738970857</v>
      </c>
      <c r="E31" s="4">
        <f t="shared" si="5"/>
        <v>0.14801380260765254</v>
      </c>
      <c r="F31" s="4">
        <f t="shared" si="0"/>
        <v>0.16801380260765253</v>
      </c>
      <c r="G31" s="9">
        <f t="shared" si="6"/>
        <v>51140.492302139071</v>
      </c>
      <c r="H31" s="7">
        <f t="shared" si="7"/>
        <v>16136.483563168214</v>
      </c>
      <c r="I31" s="7">
        <f t="shared" si="8"/>
        <v>138347.00862339904</v>
      </c>
      <c r="J31" s="9">
        <f t="shared" si="1"/>
        <v>8615.4005011957015</v>
      </c>
      <c r="K31" s="7">
        <f t="shared" si="9"/>
        <v>91677.928348087036</v>
      </c>
      <c r="L31" s="49"/>
      <c r="M31" s="49"/>
      <c r="N31" s="49"/>
      <c r="O31" s="49"/>
      <c r="P31" s="49"/>
      <c r="Q31" s="49"/>
      <c r="R31" s="49"/>
    </row>
    <row r="32" spans="1:18" x14ac:dyDescent="0.3">
      <c r="A32" s="5">
        <v>18</v>
      </c>
      <c r="B32" s="6">
        <f t="shared" si="2"/>
        <v>302860.77126326959</v>
      </c>
      <c r="C32" s="8">
        <f t="shared" si="3"/>
        <v>0.115</v>
      </c>
      <c r="D32" s="9">
        <f t="shared" si="4"/>
        <v>-34828.988695276006</v>
      </c>
      <c r="E32" s="4">
        <f t="shared" si="5"/>
        <v>0.15193616837675533</v>
      </c>
      <c r="F32" s="4">
        <f t="shared" si="0"/>
        <v>0.17193616837675532</v>
      </c>
      <c r="G32" s="9">
        <f t="shared" si="6"/>
        <v>52072.720562635499</v>
      </c>
      <c r="H32" s="7">
        <f t="shared" si="7"/>
        <v>17243.731867359493</v>
      </c>
      <c r="I32" s="7">
        <f t="shared" si="8"/>
        <v>155590.74049075853</v>
      </c>
      <c r="J32" s="9">
        <f t="shared" si="1"/>
        <v>8852.4705993439493</v>
      </c>
      <c r="K32" s="7">
        <f t="shared" si="9"/>
        <v>100530.39894743098</v>
      </c>
      <c r="L32" s="49"/>
      <c r="M32" s="49"/>
      <c r="N32" s="49"/>
      <c r="O32" s="49"/>
      <c r="P32" s="49"/>
      <c r="Q32" s="49"/>
      <c r="R32" s="49"/>
    </row>
    <row r="33" spans="1:18" x14ac:dyDescent="0.3">
      <c r="A33" s="5">
        <v>19</v>
      </c>
      <c r="B33" s="6">
        <f t="shared" si="2"/>
        <v>301346.46740695322</v>
      </c>
      <c r="C33" s="8">
        <f t="shared" si="3"/>
        <v>0.115</v>
      </c>
      <c r="D33" s="9">
        <f t="shared" si="4"/>
        <v>-34654.843751799621</v>
      </c>
      <c r="E33" s="4">
        <f t="shared" si="5"/>
        <v>0.15596247683873934</v>
      </c>
      <c r="F33" s="4">
        <f t="shared" si="0"/>
        <v>0.17596247683873933</v>
      </c>
      <c r="G33" s="9">
        <f t="shared" si="6"/>
        <v>53025.67079153192</v>
      </c>
      <c r="H33" s="7">
        <f t="shared" si="7"/>
        <v>18370.827039732299</v>
      </c>
      <c r="I33" s="7">
        <f t="shared" si="8"/>
        <v>173961.56753049084</v>
      </c>
      <c r="J33" s="9">
        <f t="shared" si="1"/>
        <v>9068.3568330469589</v>
      </c>
      <c r="K33" s="7">
        <f t="shared" si="9"/>
        <v>109598.75578047794</v>
      </c>
      <c r="L33" s="49"/>
      <c r="M33" s="49"/>
      <c r="N33" s="49"/>
      <c r="O33" s="49"/>
      <c r="P33" s="49"/>
      <c r="Q33" s="49"/>
      <c r="R33" s="49"/>
    </row>
    <row r="34" spans="1:18" x14ac:dyDescent="0.3">
      <c r="A34" s="5">
        <v>20</v>
      </c>
      <c r="B34" s="6">
        <f t="shared" si="2"/>
        <v>299839.73506991845</v>
      </c>
      <c r="C34" s="8">
        <f t="shared" si="3"/>
        <v>0.115</v>
      </c>
      <c r="D34" s="9">
        <f t="shared" si="4"/>
        <v>-34481.569533040623</v>
      </c>
      <c r="E34" s="4">
        <f t="shared" si="5"/>
        <v>0.16009548247496594</v>
      </c>
      <c r="F34" s="4">
        <f t="shared" si="0"/>
        <v>0.18009548247496593</v>
      </c>
      <c r="G34" s="9">
        <f t="shared" si="6"/>
        <v>53999.781752582923</v>
      </c>
      <c r="H34" s="7">
        <f t="shared" si="7"/>
        <v>19518.2122195423</v>
      </c>
      <c r="I34" s="7">
        <f t="shared" si="8"/>
        <v>193479.77975003314</v>
      </c>
      <c r="J34" s="9">
        <f t="shared" si="1"/>
        <v>9264.1715609930798</v>
      </c>
      <c r="K34" s="7">
        <f t="shared" si="9"/>
        <v>118862.92734147102</v>
      </c>
      <c r="L34" s="49"/>
      <c r="M34" s="49"/>
      <c r="N34" s="49"/>
      <c r="O34" s="49"/>
      <c r="P34" s="49"/>
      <c r="Q34" s="49"/>
      <c r="R34" s="49"/>
    </row>
    <row r="35" spans="1:18" x14ac:dyDescent="0.3">
      <c r="A35" s="5">
        <v>21</v>
      </c>
      <c r="B35" s="6">
        <f t="shared" si="2"/>
        <v>298340.53639456886</v>
      </c>
      <c r="C35" s="8">
        <f t="shared" si="3"/>
        <v>0.115</v>
      </c>
      <c r="D35" s="9">
        <f t="shared" si="4"/>
        <v>-34309.161685375417</v>
      </c>
      <c r="E35" s="4">
        <f t="shared" si="5"/>
        <v>0.16433801276055254</v>
      </c>
      <c r="F35" s="4">
        <f t="shared" si="0"/>
        <v>0.18433801276055253</v>
      </c>
      <c r="G35" s="9">
        <f t="shared" si="6"/>
        <v>54995.501604892124</v>
      </c>
      <c r="H35" s="7">
        <f t="shared" si="7"/>
        <v>20686.339919516708</v>
      </c>
      <c r="I35" s="7">
        <f t="shared" si="8"/>
        <v>214166.11966954984</v>
      </c>
      <c r="J35" s="9">
        <f t="shared" si="1"/>
        <v>9440.9755039501124</v>
      </c>
      <c r="K35" s="7">
        <f t="shared" si="9"/>
        <v>128303.90284542114</v>
      </c>
      <c r="L35" s="49"/>
      <c r="M35" s="49"/>
      <c r="N35" s="49"/>
      <c r="O35" s="49"/>
      <c r="P35" s="49"/>
      <c r="Q35" s="49"/>
      <c r="R35" s="49"/>
    </row>
    <row r="36" spans="1:18" x14ac:dyDescent="0.3">
      <c r="A36" s="5">
        <v>22</v>
      </c>
      <c r="B36" s="6">
        <f t="shared" si="2"/>
        <v>296848.83371259604</v>
      </c>
      <c r="C36" s="8">
        <f t="shared" si="3"/>
        <v>0.115</v>
      </c>
      <c r="D36" s="9">
        <f t="shared" si="4"/>
        <v>-34137.615876948548</v>
      </c>
      <c r="E36" s="4">
        <f t="shared" si="5"/>
        <v>0.16869297009870718</v>
      </c>
      <c r="F36" s="4">
        <f t="shared" si="0"/>
        <v>0.18869297009870717</v>
      </c>
      <c r="G36" s="9">
        <f t="shared" si="6"/>
        <v>56013.288103566978</v>
      </c>
      <c r="H36" s="7">
        <f t="shared" si="7"/>
        <v>21875.67222661843</v>
      </c>
      <c r="I36" s="7">
        <f t="shared" si="8"/>
        <v>236041.79189616826</v>
      </c>
      <c r="J36" s="9">
        <f t="shared" si="1"/>
        <v>9599.7800419296163</v>
      </c>
      <c r="K36" s="7">
        <f t="shared" si="9"/>
        <v>137903.68288735076</v>
      </c>
      <c r="L36" s="49"/>
      <c r="M36" s="49"/>
      <c r="N36" s="49"/>
      <c r="O36" s="49"/>
      <c r="P36" s="49"/>
      <c r="Q36" s="49"/>
      <c r="R36" s="49"/>
    </row>
    <row r="37" spans="1:18" x14ac:dyDescent="0.3">
      <c r="A37" s="5">
        <v>23</v>
      </c>
      <c r="B37" s="6">
        <f t="shared" si="2"/>
        <v>295364.58954403305</v>
      </c>
      <c r="C37" s="8">
        <f t="shared" si="3"/>
        <v>0.115</v>
      </c>
      <c r="D37" s="9">
        <f t="shared" si="4"/>
        <v>-33966.927797563803</v>
      </c>
      <c r="E37" s="4">
        <f t="shared" si="5"/>
        <v>0.1731633338063229</v>
      </c>
      <c r="F37" s="4">
        <f t="shared" si="0"/>
        <v>0.19316333380632289</v>
      </c>
      <c r="G37" s="9">
        <f t="shared" si="6"/>
        <v>57053.608804661606</v>
      </c>
      <c r="H37" s="7">
        <f t="shared" si="7"/>
        <v>23086.681007097803</v>
      </c>
      <c r="I37" s="7">
        <f t="shared" si="8"/>
        <v>259128.47290326605</v>
      </c>
      <c r="J37" s="9">
        <f t="shared" si="1"/>
        <v>9741.5494108290804</v>
      </c>
      <c r="K37" s="7">
        <f t="shared" si="9"/>
        <v>147645.23229817985</v>
      </c>
      <c r="L37" s="49"/>
      <c r="M37" s="49"/>
      <c r="N37" s="49"/>
      <c r="O37" s="49"/>
      <c r="P37" s="49"/>
      <c r="Q37" s="49"/>
      <c r="R37" s="49"/>
    </row>
    <row r="38" spans="1:18" x14ac:dyDescent="0.3">
      <c r="A38" s="5">
        <v>24</v>
      </c>
      <c r="B38" s="6">
        <f t="shared" si="2"/>
        <v>293887.76659631287</v>
      </c>
      <c r="C38" s="8">
        <f t="shared" si="3"/>
        <v>0.115</v>
      </c>
      <c r="D38" s="9">
        <f t="shared" si="4"/>
        <v>-33797.093158575983</v>
      </c>
      <c r="E38" s="4">
        <f t="shared" si="5"/>
        <v>0.17775216215219045</v>
      </c>
      <c r="F38" s="4">
        <f t="shared" si="0"/>
        <v>0.19775216215219044</v>
      </c>
      <c r="G38" s="9">
        <f t="shared" si="6"/>
        <v>58116.941274499157</v>
      </c>
      <c r="H38" s="7">
        <f t="shared" si="7"/>
        <v>24319.848115923174</v>
      </c>
      <c r="I38" s="7">
        <f t="shared" si="8"/>
        <v>283448.3210191892</v>
      </c>
      <c r="J38" s="9">
        <f t="shared" si="1"/>
        <v>9867.2028029214398</v>
      </c>
      <c r="K38" s="7">
        <f t="shared" si="9"/>
        <v>157512.43510110129</v>
      </c>
      <c r="L38" s="49"/>
      <c r="M38" s="49"/>
      <c r="N38" s="49"/>
      <c r="O38" s="49"/>
      <c r="P38" s="49"/>
      <c r="Q38" s="49"/>
      <c r="R38" s="49"/>
    </row>
    <row r="39" spans="1:18" x14ac:dyDescent="0.3">
      <c r="A39" s="5">
        <v>25</v>
      </c>
      <c r="B39" s="6">
        <f t="shared" si="2"/>
        <v>292418.3277633313</v>
      </c>
      <c r="C39" s="8">
        <f t="shared" si="3"/>
        <v>0.115</v>
      </c>
      <c r="D39" s="9">
        <f t="shared" si="4"/>
        <v>-33628.107692783102</v>
      </c>
      <c r="E39" s="4">
        <f t="shared" si="5"/>
        <v>0.1824625944492235</v>
      </c>
      <c r="F39" s="4">
        <f t="shared" si="0"/>
        <v>0.20246259444922349</v>
      </c>
      <c r="G39" s="9">
        <f t="shared" si="6"/>
        <v>59203.773303467453</v>
      </c>
      <c r="H39" s="7">
        <f t="shared" si="7"/>
        <v>25575.665610684351</v>
      </c>
      <c r="I39" s="7">
        <f t="shared" si="8"/>
        <v>309023.98662987357</v>
      </c>
      <c r="J39" s="9">
        <f t="shared" si="1"/>
        <v>9977.6163753724486</v>
      </c>
      <c r="K39" s="7">
        <f t="shared" si="9"/>
        <v>167490.05147647375</v>
      </c>
      <c r="L39" s="49"/>
      <c r="M39" s="49"/>
      <c r="N39" s="49"/>
      <c r="O39" s="49"/>
      <c r="P39" s="49"/>
      <c r="Q39" s="49"/>
      <c r="R39" s="49"/>
    </row>
    <row r="40" spans="1:18" x14ac:dyDescent="0.3">
      <c r="A40" s="49"/>
      <c r="B40" s="49"/>
      <c r="C40" s="49"/>
      <c r="D40" s="49"/>
      <c r="E40" s="49"/>
      <c r="F40" s="49"/>
      <c r="G40" s="49"/>
      <c r="H40" s="50"/>
      <c r="I40" s="49"/>
      <c r="J40" s="70"/>
      <c r="K40" s="70"/>
      <c r="L40" s="70"/>
      <c r="M40" s="70"/>
      <c r="N40" s="70"/>
      <c r="O40" s="70"/>
      <c r="P40" s="70"/>
      <c r="Q40" s="70"/>
      <c r="R40" s="70"/>
    </row>
    <row r="41" spans="1:18" x14ac:dyDescent="0.3">
      <c r="A41" s="49"/>
      <c r="B41" s="49"/>
      <c r="C41" s="49"/>
      <c r="D41" s="49"/>
      <c r="E41" s="49"/>
      <c r="F41" s="49"/>
      <c r="G41" s="49"/>
      <c r="H41" s="50"/>
      <c r="I41" s="49"/>
      <c r="J41" s="70"/>
      <c r="K41" s="70"/>
      <c r="L41" s="70"/>
      <c r="M41" s="70"/>
      <c r="N41" s="70"/>
      <c r="O41" s="70"/>
      <c r="P41" s="70"/>
      <c r="Q41" s="70"/>
      <c r="R41" s="70"/>
    </row>
    <row r="42" spans="1:18" x14ac:dyDescent="0.3">
      <c r="A42" s="49"/>
      <c r="B42" s="49"/>
      <c r="C42" s="49"/>
      <c r="D42" s="49"/>
      <c r="E42" s="49"/>
      <c r="F42" s="49"/>
      <c r="G42" s="49"/>
      <c r="H42" s="50"/>
      <c r="I42" s="49"/>
      <c r="J42" s="70"/>
      <c r="K42" s="70"/>
      <c r="L42" s="70"/>
      <c r="M42" s="70"/>
      <c r="N42" s="70"/>
      <c r="O42" s="70"/>
      <c r="P42" s="70"/>
      <c r="Q42" s="70"/>
      <c r="R42" s="70"/>
    </row>
  </sheetData>
  <mergeCells count="22">
    <mergeCell ref="A2:D2"/>
    <mergeCell ref="E2:J2"/>
    <mergeCell ref="A5:C5"/>
    <mergeCell ref="E5:J5"/>
    <mergeCell ref="A6:C6"/>
    <mergeCell ref="E6:J6"/>
    <mergeCell ref="A4:C4"/>
    <mergeCell ref="E4:J4"/>
    <mergeCell ref="A3:C3"/>
    <mergeCell ref="E3:J3"/>
    <mergeCell ref="A7:C7"/>
    <mergeCell ref="E7:J7"/>
    <mergeCell ref="A8:C8"/>
    <mergeCell ref="E8:J8"/>
    <mergeCell ref="A9:C9"/>
    <mergeCell ref="E9:J9"/>
    <mergeCell ref="A12:C12"/>
    <mergeCell ref="E12:J12"/>
    <mergeCell ref="A10:C10"/>
    <mergeCell ref="E10:J10"/>
    <mergeCell ref="A11:C11"/>
    <mergeCell ref="E11:J1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R42"/>
  <sheetViews>
    <sheetView workbookViewId="0">
      <selection activeCell="O37" sqref="O37"/>
    </sheetView>
  </sheetViews>
  <sheetFormatPr defaultRowHeight="14.4" x14ac:dyDescent="0.3"/>
  <cols>
    <col min="1" max="1" width="9.218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5546875" style="107" bestFit="1" customWidth="1"/>
    <col min="11" max="11" width="16.109375" style="107" customWidth="1"/>
    <col min="12" max="12" width="11.5546875" style="107" bestFit="1" customWidth="1"/>
    <col min="13" max="16384" width="8.88671875" style="107"/>
  </cols>
  <sheetData>
    <row r="1" spans="1:18" s="33" customFormat="1" ht="30" customHeight="1" x14ac:dyDescent="0.3">
      <c r="A1" s="39" t="s">
        <v>21</v>
      </c>
      <c r="B1" s="124" t="str">
        <f>'Welcome!'!E20</f>
        <v>Rate w/ Escalator 1</v>
      </c>
      <c r="C1" s="40"/>
      <c r="D1" s="40"/>
      <c r="E1" s="40"/>
      <c r="F1" s="40"/>
      <c r="G1" s="40"/>
      <c r="H1" s="40"/>
      <c r="I1" s="40"/>
      <c r="J1" s="41"/>
      <c r="K1" s="67"/>
      <c r="L1" s="67"/>
      <c r="M1" s="67"/>
      <c r="N1" s="67"/>
      <c r="O1" s="67"/>
      <c r="P1" s="67"/>
      <c r="Q1" s="67"/>
      <c r="R1" s="69"/>
    </row>
    <row r="2" spans="1:18" s="1" customFormat="1" x14ac:dyDescent="0.3">
      <c r="A2" s="183" t="s">
        <v>16</v>
      </c>
      <c r="B2" s="183"/>
      <c r="C2" s="183"/>
      <c r="D2" s="183"/>
      <c r="E2" s="182" t="s">
        <v>7</v>
      </c>
      <c r="F2" s="182"/>
      <c r="G2" s="182"/>
      <c r="H2" s="182"/>
      <c r="I2" s="182"/>
      <c r="J2" s="182"/>
      <c r="K2" s="68"/>
      <c r="L2" s="68"/>
      <c r="M2" s="68"/>
      <c r="N2" s="68"/>
      <c r="O2" s="68"/>
      <c r="P2" s="68"/>
      <c r="Q2" s="68"/>
      <c r="R2" s="69"/>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30" customHeight="1" x14ac:dyDescent="0.3">
      <c r="A5" s="185" t="s">
        <v>86</v>
      </c>
      <c r="B5" s="186"/>
      <c r="C5" s="187"/>
      <c r="D5" s="114">
        <f>D3*D4</f>
        <v>329800</v>
      </c>
      <c r="E5" s="184" t="s">
        <v>83</v>
      </c>
      <c r="F5" s="184"/>
      <c r="G5" s="184"/>
      <c r="H5" s="184"/>
      <c r="I5" s="184"/>
      <c r="J5" s="184"/>
      <c r="K5" s="49"/>
      <c r="L5" s="49"/>
      <c r="M5" s="49"/>
      <c r="N5" s="49"/>
      <c r="O5" s="49"/>
      <c r="P5" s="49"/>
      <c r="Q5" s="49"/>
      <c r="R5" s="69"/>
    </row>
    <row r="6" spans="1:18" x14ac:dyDescent="0.3">
      <c r="A6" s="178" t="s">
        <v>5</v>
      </c>
      <c r="B6" s="178"/>
      <c r="C6" s="178"/>
      <c r="D6" s="79">
        <f>'Welcome!'!E21</f>
        <v>0.1</v>
      </c>
      <c r="E6" s="178" t="s">
        <v>84</v>
      </c>
      <c r="F6" s="178"/>
      <c r="G6" s="178"/>
      <c r="H6" s="178"/>
      <c r="I6" s="178"/>
      <c r="J6" s="178"/>
      <c r="K6" s="49"/>
      <c r="L6" s="49"/>
      <c r="M6" s="49"/>
      <c r="N6" s="49"/>
      <c r="O6" s="49"/>
      <c r="P6" s="49"/>
      <c r="Q6" s="49"/>
      <c r="R6" s="69"/>
    </row>
    <row r="7" spans="1:18" x14ac:dyDescent="0.3">
      <c r="A7" s="178" t="s">
        <v>4</v>
      </c>
      <c r="B7" s="178"/>
      <c r="C7" s="178"/>
      <c r="D7" s="112">
        <f>'Welcome!'!C13</f>
        <v>9.74E-2</v>
      </c>
      <c r="E7" s="143" t="s">
        <v>92</v>
      </c>
      <c r="F7" s="143"/>
      <c r="G7" s="143"/>
      <c r="H7" s="143"/>
      <c r="I7" s="143"/>
      <c r="J7" s="143"/>
      <c r="K7" s="49"/>
      <c r="L7" s="49"/>
      <c r="M7" s="49"/>
      <c r="N7" s="49"/>
      <c r="O7" s="49"/>
      <c r="P7" s="49"/>
      <c r="Q7" s="49"/>
      <c r="R7" s="69"/>
    </row>
    <row r="8" spans="1:18" x14ac:dyDescent="0.3">
      <c r="A8" s="178" t="s">
        <v>9</v>
      </c>
      <c r="B8" s="178"/>
      <c r="C8" s="178"/>
      <c r="D8" s="80">
        <f>'Welcome!'!C14</f>
        <v>0.02</v>
      </c>
      <c r="E8" s="143" t="s">
        <v>93</v>
      </c>
      <c r="F8" s="143"/>
      <c r="G8" s="143"/>
      <c r="H8" s="143"/>
      <c r="I8" s="143"/>
      <c r="J8" s="143"/>
      <c r="K8" s="49"/>
      <c r="L8" s="49"/>
      <c r="M8" s="49"/>
      <c r="N8" s="49"/>
      <c r="O8" s="49"/>
      <c r="P8" s="49"/>
      <c r="Q8" s="49"/>
      <c r="R8" s="69"/>
    </row>
    <row r="9" spans="1:18" x14ac:dyDescent="0.3">
      <c r="A9" s="178" t="s">
        <v>6</v>
      </c>
      <c r="B9" s="178"/>
      <c r="C9" s="178"/>
      <c r="D9" s="113">
        <f>'Welcome!'!E22</f>
        <v>0.02</v>
      </c>
      <c r="E9" s="178" t="s">
        <v>22</v>
      </c>
      <c r="F9" s="178"/>
      <c r="G9" s="178"/>
      <c r="H9" s="178"/>
      <c r="I9" s="178"/>
      <c r="J9" s="178"/>
      <c r="K9" s="49"/>
      <c r="L9" s="49"/>
      <c r="M9" s="49"/>
      <c r="N9" s="49"/>
      <c r="O9" s="49"/>
      <c r="P9" s="49"/>
      <c r="Q9" s="49"/>
      <c r="R9" s="6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6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69"/>
    </row>
    <row r="12" spans="1:18" s="2" customFormat="1" x14ac:dyDescent="0.3">
      <c r="A12" s="178" t="s">
        <v>74</v>
      </c>
      <c r="B12" s="178"/>
      <c r="C12" s="178"/>
      <c r="D12" s="78">
        <f>'Welcome!'!C17</f>
        <v>0.04</v>
      </c>
      <c r="E12" s="143" t="s">
        <v>75</v>
      </c>
      <c r="F12" s="143"/>
      <c r="G12" s="143"/>
      <c r="H12" s="143"/>
      <c r="I12" s="143"/>
      <c r="J12" s="143"/>
      <c r="K12" s="49"/>
      <c r="L12" s="69"/>
      <c r="M12" s="69"/>
      <c r="N12" s="69"/>
      <c r="O12" s="69"/>
      <c r="P12" s="69"/>
      <c r="Q12" s="69"/>
      <c r="R12" s="69"/>
    </row>
    <row r="13" spans="1:18" x14ac:dyDescent="0.3">
      <c r="A13" s="47"/>
      <c r="B13" s="47"/>
      <c r="C13" s="47"/>
      <c r="D13" s="48"/>
      <c r="E13" s="48"/>
      <c r="F13" s="48"/>
      <c r="G13" s="48"/>
      <c r="H13" s="48"/>
      <c r="I13" s="48"/>
      <c r="J13" s="48"/>
      <c r="K13" s="49"/>
      <c r="L13" s="49"/>
      <c r="M13" s="49"/>
      <c r="N13" s="49"/>
      <c r="O13" s="49"/>
      <c r="P13" s="49"/>
      <c r="Q13" s="49"/>
      <c r="R13" s="49"/>
    </row>
    <row r="14" spans="1:18" ht="57.6" x14ac:dyDescent="0.3">
      <c r="A14" s="3" t="s">
        <v>0</v>
      </c>
      <c r="B14" s="3" t="s">
        <v>12</v>
      </c>
      <c r="C14" s="3" t="s">
        <v>10</v>
      </c>
      <c r="D14" s="10" t="s">
        <v>11</v>
      </c>
      <c r="E14" s="3" t="s">
        <v>3</v>
      </c>
      <c r="F14" s="3" t="s">
        <v>8</v>
      </c>
      <c r="G14" s="10" t="s">
        <v>13</v>
      </c>
      <c r="H14" s="3" t="s">
        <v>103</v>
      </c>
      <c r="I14" s="3" t="s">
        <v>104</v>
      </c>
      <c r="J14" s="10" t="s">
        <v>105</v>
      </c>
      <c r="K14" s="3" t="s">
        <v>106</v>
      </c>
      <c r="L14" s="49"/>
      <c r="M14" s="49"/>
      <c r="N14" s="49"/>
      <c r="O14" s="49"/>
      <c r="P14" s="49"/>
      <c r="Q14" s="49"/>
      <c r="R14" s="49"/>
    </row>
    <row r="15" spans="1:18" x14ac:dyDescent="0.3">
      <c r="A15" s="5">
        <v>1</v>
      </c>
      <c r="B15" s="6">
        <f>$D$5</f>
        <v>329800</v>
      </c>
      <c r="C15" s="8">
        <f>D6</f>
        <v>0.1</v>
      </c>
      <c r="D15" s="9">
        <f>B15*C15*-1</f>
        <v>-32980</v>
      </c>
      <c r="E15" s="4">
        <f>D7</f>
        <v>9.74E-2</v>
      </c>
      <c r="F15" s="4">
        <f t="shared" ref="F15:F39" si="0">E15+$D$8</f>
        <v>0.1174</v>
      </c>
      <c r="G15" s="9">
        <f>B15*F15</f>
        <v>38718.520000000004</v>
      </c>
      <c r="H15" s="7">
        <f>D15+G15</f>
        <v>5738.5200000000041</v>
      </c>
      <c r="I15" s="7">
        <f>H15</f>
        <v>5738.5200000000041</v>
      </c>
      <c r="J15" s="9">
        <f t="shared" ref="J15:J39" si="1">H15/(1+$D$12)^($A15-1)</f>
        <v>5738.5200000000041</v>
      </c>
      <c r="K15" s="7">
        <f>J15</f>
        <v>5738.5200000000041</v>
      </c>
      <c r="L15" s="129"/>
      <c r="M15" s="50"/>
      <c r="N15" s="49"/>
      <c r="O15" s="49"/>
      <c r="P15" s="49"/>
      <c r="Q15" s="49"/>
      <c r="R15" s="49"/>
    </row>
    <row r="16" spans="1:18" x14ac:dyDescent="0.3">
      <c r="A16" s="5">
        <v>2</v>
      </c>
      <c r="B16" s="6">
        <f t="shared" ref="B16:B39" si="2">B15*(1-$D$10)</f>
        <v>328151</v>
      </c>
      <c r="C16" s="8">
        <f t="shared" ref="C16:C39" si="3">C15*(1+$D$9)</f>
        <v>0.10200000000000001</v>
      </c>
      <c r="D16" s="9">
        <f t="shared" ref="D16:D39" si="4">B16*C16*-1</f>
        <v>-33471.402000000002</v>
      </c>
      <c r="E16" s="4">
        <f t="shared" ref="E16:E39" si="5">E15*(1+$D$11)</f>
        <v>9.9981100000000003E-2</v>
      </c>
      <c r="F16" s="4">
        <f t="shared" si="0"/>
        <v>0.11998110000000001</v>
      </c>
      <c r="G16" s="9">
        <f t="shared" ref="G16:G39" si="6">B16*F16</f>
        <v>39371.917946100002</v>
      </c>
      <c r="H16" s="7">
        <f t="shared" ref="H16:H39" si="7">D16+G16</f>
        <v>5900.5159461000003</v>
      </c>
      <c r="I16" s="7">
        <f>I15+H16</f>
        <v>11639.035946100004</v>
      </c>
      <c r="J16" s="9">
        <f t="shared" si="1"/>
        <v>5673.5730250961542</v>
      </c>
      <c r="K16" s="7">
        <f>J16+K15</f>
        <v>11412.093025096157</v>
      </c>
      <c r="L16" s="129"/>
      <c r="M16" s="50"/>
      <c r="N16" s="49"/>
      <c r="O16" s="49"/>
      <c r="P16" s="49"/>
      <c r="Q16" s="49"/>
      <c r="R16" s="49"/>
    </row>
    <row r="17" spans="1:18" x14ac:dyDescent="0.3">
      <c r="A17" s="5">
        <v>3</v>
      </c>
      <c r="B17" s="6">
        <f t="shared" si="2"/>
        <v>326510.245</v>
      </c>
      <c r="C17" s="8">
        <f>C16*(1+$D$9)</f>
        <v>0.10404000000000001</v>
      </c>
      <c r="D17" s="9">
        <f t="shared" si="4"/>
        <v>-33970.125889800001</v>
      </c>
      <c r="E17" s="4">
        <f t="shared" si="5"/>
        <v>0.10263059915</v>
      </c>
      <c r="F17" s="4">
        <f t="shared" si="0"/>
        <v>0.12263059915000001</v>
      </c>
      <c r="G17" s="9">
        <f t="shared" si="6"/>
        <v>40040.146972963295</v>
      </c>
      <c r="H17" s="7">
        <f t="shared" si="7"/>
        <v>6070.021083163294</v>
      </c>
      <c r="I17" s="7">
        <f t="shared" ref="I17:I39" si="8">I16+H17</f>
        <v>17709.057029263298</v>
      </c>
      <c r="J17" s="9">
        <f t="shared" si="1"/>
        <v>5612.0757055873646</v>
      </c>
      <c r="K17" s="7">
        <f t="shared" ref="K17:K39" si="9">J17+K16</f>
        <v>17024.168730683523</v>
      </c>
      <c r="L17" s="129"/>
      <c r="M17" s="50"/>
      <c r="N17" s="49"/>
      <c r="O17" s="49"/>
      <c r="P17" s="49"/>
      <c r="Q17" s="49"/>
      <c r="R17" s="49"/>
    </row>
    <row r="18" spans="1:18" x14ac:dyDescent="0.3">
      <c r="A18" s="5">
        <v>4</v>
      </c>
      <c r="B18" s="6">
        <f t="shared" si="2"/>
        <v>324877.69377499999</v>
      </c>
      <c r="C18" s="8">
        <f t="shared" si="3"/>
        <v>0.10612080000000002</v>
      </c>
      <c r="D18" s="9">
        <f t="shared" si="4"/>
        <v>-34476.280765558025</v>
      </c>
      <c r="E18" s="4">
        <f t="shared" si="5"/>
        <v>0.105350310027475</v>
      </c>
      <c r="F18" s="4">
        <f t="shared" si="0"/>
        <v>0.12535031002747499</v>
      </c>
      <c r="G18" s="9">
        <f t="shared" si="6"/>
        <v>40723.519635707329</v>
      </c>
      <c r="H18" s="7">
        <f t="shared" si="7"/>
        <v>6247.2388701493037</v>
      </c>
      <c r="I18" s="7">
        <f t="shared" si="8"/>
        <v>23956.295899412602</v>
      </c>
      <c r="J18" s="9">
        <f t="shared" si="1"/>
        <v>5553.7726073101312</v>
      </c>
      <c r="K18" s="7">
        <f t="shared" si="9"/>
        <v>22577.941337993652</v>
      </c>
      <c r="L18" s="129"/>
      <c r="M18" s="50"/>
      <c r="N18" s="49"/>
      <c r="O18" s="49"/>
      <c r="P18" s="49"/>
      <c r="Q18" s="49"/>
      <c r="R18" s="49"/>
    </row>
    <row r="19" spans="1:18" x14ac:dyDescent="0.3">
      <c r="A19" s="5">
        <v>5</v>
      </c>
      <c r="B19" s="6">
        <f t="shared" si="2"/>
        <v>323253.30530612497</v>
      </c>
      <c r="C19" s="8">
        <f t="shared" si="3"/>
        <v>0.10824321600000002</v>
      </c>
      <c r="D19" s="9">
        <f t="shared" si="4"/>
        <v>-34989.977348964836</v>
      </c>
      <c r="E19" s="4">
        <f t="shared" si="5"/>
        <v>0.10814209324320308</v>
      </c>
      <c r="F19" s="4">
        <f t="shared" si="0"/>
        <v>0.12814209324320308</v>
      </c>
      <c r="G19" s="9">
        <f t="shared" si="6"/>
        <v>41422.355189711059</v>
      </c>
      <c r="H19" s="7">
        <f t="shared" si="7"/>
        <v>6432.3778407462232</v>
      </c>
      <c r="I19" s="7">
        <f t="shared" si="8"/>
        <v>30388.673740158825</v>
      </c>
      <c r="J19" s="9">
        <f t="shared" si="1"/>
        <v>5498.4235365566092</v>
      </c>
      <c r="K19" s="7">
        <f t="shared" si="9"/>
        <v>28076.364874550261</v>
      </c>
      <c r="L19" s="129"/>
      <c r="M19" s="50"/>
      <c r="N19" s="49"/>
      <c r="O19" s="49"/>
      <c r="P19" s="49"/>
      <c r="Q19" s="49"/>
      <c r="R19" s="49"/>
    </row>
    <row r="20" spans="1:18" x14ac:dyDescent="0.3">
      <c r="A20" s="5">
        <v>6</v>
      </c>
      <c r="B20" s="6">
        <f t="shared" si="2"/>
        <v>321637.03877959435</v>
      </c>
      <c r="C20" s="8">
        <f t="shared" si="3"/>
        <v>0.11040808032000002</v>
      </c>
      <c r="D20" s="9">
        <f t="shared" si="4"/>
        <v>-35511.328011464415</v>
      </c>
      <c r="E20" s="4">
        <f t="shared" si="5"/>
        <v>0.11100785871414795</v>
      </c>
      <c r="F20" s="4">
        <f t="shared" si="0"/>
        <v>0.13100785871414794</v>
      </c>
      <c r="G20" s="9">
        <f t="shared" si="6"/>
        <v>42136.979733674016</v>
      </c>
      <c r="H20" s="7">
        <f t="shared" si="7"/>
        <v>6625.6517222096008</v>
      </c>
      <c r="I20" s="7">
        <f t="shared" si="8"/>
        <v>37014.325462368426</v>
      </c>
      <c r="J20" s="9">
        <f t="shared" si="1"/>
        <v>5445.802750430852</v>
      </c>
      <c r="K20" s="7">
        <f t="shared" si="9"/>
        <v>33522.167624981113</v>
      </c>
      <c r="L20" s="129"/>
      <c r="M20" s="50"/>
      <c r="N20" s="49"/>
      <c r="O20" s="49"/>
      <c r="P20" s="49"/>
      <c r="Q20" s="49"/>
      <c r="R20" s="49"/>
    </row>
    <row r="21" spans="1:18" x14ac:dyDescent="0.3">
      <c r="A21" s="5">
        <v>7</v>
      </c>
      <c r="B21" s="6">
        <f t="shared" si="2"/>
        <v>320028.85358569637</v>
      </c>
      <c r="C21" s="8">
        <f t="shared" si="3"/>
        <v>0.11261624192640002</v>
      </c>
      <c r="D21" s="9">
        <f t="shared" si="4"/>
        <v>-36040.446798835233</v>
      </c>
      <c r="E21" s="4">
        <f t="shared" si="5"/>
        <v>0.11394956697007287</v>
      </c>
      <c r="F21" s="4">
        <f t="shared" si="0"/>
        <v>0.13394956697007288</v>
      </c>
      <c r="G21" s="9">
        <f t="shared" si="6"/>
        <v>42867.726355732884</v>
      </c>
      <c r="H21" s="7">
        <f t="shared" si="7"/>
        <v>6827.2795568976508</v>
      </c>
      <c r="I21" s="7">
        <f t="shared" si="8"/>
        <v>43841.605019266077</v>
      </c>
      <c r="J21" s="9">
        <f t="shared" si="1"/>
        <v>5395.698205036686</v>
      </c>
      <c r="K21" s="7">
        <f t="shared" si="9"/>
        <v>38917.865830017799</v>
      </c>
      <c r="L21" s="129"/>
      <c r="M21" s="50"/>
      <c r="N21" s="49"/>
      <c r="O21" s="49"/>
      <c r="P21" s="49"/>
      <c r="Q21" s="49"/>
      <c r="R21" s="49"/>
    </row>
    <row r="22" spans="1:18" x14ac:dyDescent="0.3">
      <c r="A22" s="5">
        <v>8</v>
      </c>
      <c r="B22" s="6">
        <f t="shared" si="2"/>
        <v>318428.70931776788</v>
      </c>
      <c r="C22" s="8">
        <f t="shared" si="3"/>
        <v>0.11486856676492802</v>
      </c>
      <c r="D22" s="9">
        <f t="shared" si="4"/>
        <v>-36577.449456137874</v>
      </c>
      <c r="E22" s="4">
        <f t="shared" si="5"/>
        <v>0.11696923049477979</v>
      </c>
      <c r="F22" s="4">
        <f t="shared" si="0"/>
        <v>0.1369692304947798</v>
      </c>
      <c r="G22" s="9">
        <f t="shared" si="6"/>
        <v>43614.935282700586</v>
      </c>
      <c r="H22" s="7">
        <f t="shared" si="7"/>
        <v>7037.4858265627117</v>
      </c>
      <c r="I22" s="7">
        <f t="shared" si="8"/>
        <v>50879.090845828789</v>
      </c>
      <c r="J22" s="9">
        <f t="shared" si="1"/>
        <v>5347.9108397620503</v>
      </c>
      <c r="K22" s="7">
        <f t="shared" si="9"/>
        <v>44265.776669779851</v>
      </c>
      <c r="L22" s="129"/>
      <c r="M22" s="50"/>
      <c r="N22" s="49"/>
      <c r="O22" s="49"/>
      <c r="P22" s="49"/>
      <c r="Q22" s="49"/>
      <c r="R22" s="49"/>
    </row>
    <row r="23" spans="1:18" x14ac:dyDescent="0.3">
      <c r="A23" s="5">
        <v>9</v>
      </c>
      <c r="B23" s="6">
        <f t="shared" si="2"/>
        <v>316836.56577117904</v>
      </c>
      <c r="C23" s="8">
        <f t="shared" si="3"/>
        <v>0.11716593810022657</v>
      </c>
      <c r="D23" s="9">
        <f t="shared" si="4"/>
        <v>-37122.45345303433</v>
      </c>
      <c r="E23" s="4">
        <f t="shared" si="5"/>
        <v>0.12006891510289146</v>
      </c>
      <c r="F23" s="4">
        <f t="shared" si="0"/>
        <v>0.14006891510289146</v>
      </c>
      <c r="G23" s="9">
        <f t="shared" si="6"/>
        <v>44378.954032494963</v>
      </c>
      <c r="H23" s="7">
        <f t="shared" si="7"/>
        <v>7256.5005794606332</v>
      </c>
      <c r="I23" s="7">
        <f t="shared" si="8"/>
        <v>58135.591425289422</v>
      </c>
      <c r="J23" s="9">
        <f t="shared" si="1"/>
        <v>5302.2538960031043</v>
      </c>
      <c r="K23" s="7">
        <f t="shared" si="9"/>
        <v>49568.030565782952</v>
      </c>
      <c r="L23" s="129"/>
      <c r="M23" s="50"/>
      <c r="N23" s="49"/>
      <c r="O23" s="49"/>
      <c r="P23" s="49"/>
      <c r="Q23" s="49"/>
      <c r="R23" s="49"/>
    </row>
    <row r="24" spans="1:18" x14ac:dyDescent="0.3">
      <c r="A24" s="5">
        <v>10</v>
      </c>
      <c r="B24" s="6">
        <f t="shared" si="2"/>
        <v>315252.38294232317</v>
      </c>
      <c r="C24" s="8">
        <f t="shared" si="3"/>
        <v>0.11950925686223111</v>
      </c>
      <c r="D24" s="9">
        <f t="shared" si="4"/>
        <v>-37675.578009484547</v>
      </c>
      <c r="E24" s="4">
        <f t="shared" si="5"/>
        <v>0.12325074135311807</v>
      </c>
      <c r="F24" s="4">
        <f t="shared" si="0"/>
        <v>0.14325074135311808</v>
      </c>
      <c r="G24" s="9">
        <f t="shared" si="6"/>
        <v>45160.137569824867</v>
      </c>
      <c r="H24" s="7">
        <f t="shared" si="7"/>
        <v>7484.5595603403199</v>
      </c>
      <c r="I24" s="7">
        <f t="shared" si="8"/>
        <v>65620.150985629734</v>
      </c>
      <c r="J24" s="9">
        <f t="shared" si="1"/>
        <v>5258.552268744832</v>
      </c>
      <c r="K24" s="7">
        <f t="shared" si="9"/>
        <v>54826.582834527784</v>
      </c>
      <c r="L24" s="129"/>
      <c r="M24" s="50"/>
      <c r="N24" s="49"/>
      <c r="O24" s="49"/>
      <c r="P24" s="49"/>
      <c r="Q24" s="49"/>
      <c r="R24" s="49"/>
    </row>
    <row r="25" spans="1:18" x14ac:dyDescent="0.3">
      <c r="A25" s="5">
        <v>11</v>
      </c>
      <c r="B25" s="6">
        <f t="shared" si="2"/>
        <v>313676.12102761155</v>
      </c>
      <c r="C25" s="8">
        <f t="shared" si="3"/>
        <v>0.12189944199947574</v>
      </c>
      <c r="D25" s="9">
        <f t="shared" si="4"/>
        <v>-38236.944121825865</v>
      </c>
      <c r="E25" s="4">
        <f t="shared" si="5"/>
        <v>0.1265168859989757</v>
      </c>
      <c r="F25" s="4">
        <f t="shared" si="0"/>
        <v>0.14651688599897569</v>
      </c>
      <c r="G25" s="9">
        <f t="shared" si="6"/>
        <v>45958.84846520346</v>
      </c>
      <c r="H25" s="7">
        <f t="shared" si="7"/>
        <v>7721.9043433775951</v>
      </c>
      <c r="I25" s="7">
        <f t="shared" si="8"/>
        <v>73342.055329007329</v>
      </c>
      <c r="J25" s="9">
        <f t="shared" si="1"/>
        <v>5216.641889486209</v>
      </c>
      <c r="K25" s="7">
        <f t="shared" si="9"/>
        <v>60043.224724013991</v>
      </c>
      <c r="L25" s="129"/>
      <c r="M25" s="50"/>
      <c r="N25" s="49"/>
      <c r="O25" s="49"/>
      <c r="P25" s="49"/>
      <c r="Q25" s="49"/>
      <c r="R25" s="49"/>
    </row>
    <row r="26" spans="1:18" x14ac:dyDescent="0.3">
      <c r="A26" s="5">
        <v>12</v>
      </c>
      <c r="B26" s="6">
        <f t="shared" si="2"/>
        <v>312107.74042247346</v>
      </c>
      <c r="C26" s="8">
        <f t="shared" si="3"/>
        <v>0.12433743083946525</v>
      </c>
      <c r="D26" s="9">
        <f t="shared" si="4"/>
        <v>-38806.674589241069</v>
      </c>
      <c r="E26" s="4">
        <f t="shared" si="5"/>
        <v>0.12986958347794855</v>
      </c>
      <c r="F26" s="4">
        <f t="shared" si="0"/>
        <v>0.14986958347794854</v>
      </c>
      <c r="G26" s="9">
        <f t="shared" si="6"/>
        <v>46775.457057359781</v>
      </c>
      <c r="H26" s="7">
        <f t="shared" si="7"/>
        <v>7968.7824681187121</v>
      </c>
      <c r="I26" s="7">
        <f t="shared" si="8"/>
        <v>81310.837797126034</v>
      </c>
      <c r="J26" s="9">
        <f t="shared" si="1"/>
        <v>5176.3691390655904</v>
      </c>
      <c r="K26" s="7">
        <f t="shared" si="9"/>
        <v>65219.593863079579</v>
      </c>
      <c r="L26" s="129"/>
      <c r="M26" s="50"/>
      <c r="N26" s="49"/>
      <c r="O26" s="49"/>
      <c r="P26" s="49"/>
      <c r="Q26" s="49"/>
      <c r="R26" s="49"/>
    </row>
    <row r="27" spans="1:18" x14ac:dyDescent="0.3">
      <c r="A27" s="5">
        <v>13</v>
      </c>
      <c r="B27" s="6">
        <f t="shared" si="2"/>
        <v>310547.20172036107</v>
      </c>
      <c r="C27" s="8">
        <f t="shared" si="3"/>
        <v>0.12682417945625454</v>
      </c>
      <c r="D27" s="9">
        <f t="shared" si="4"/>
        <v>-39384.894040620755</v>
      </c>
      <c r="E27" s="4">
        <f t="shared" si="5"/>
        <v>0.1333111274401142</v>
      </c>
      <c r="F27" s="4">
        <f t="shared" si="0"/>
        <v>0.15331112744011419</v>
      </c>
      <c r="G27" s="9">
        <f t="shared" si="6"/>
        <v>47610.341619121122</v>
      </c>
      <c r="H27" s="7">
        <f t="shared" si="7"/>
        <v>8225.4475785003669</v>
      </c>
      <c r="I27" s="7">
        <f t="shared" si="8"/>
        <v>89536.285375626408</v>
      </c>
      <c r="J27" s="9">
        <f t="shared" si="1"/>
        <v>5137.5902890068201</v>
      </c>
      <c r="K27" s="7">
        <f t="shared" si="9"/>
        <v>70357.184152086396</v>
      </c>
      <c r="L27" s="129"/>
      <c r="M27" s="50"/>
      <c r="N27" s="49"/>
      <c r="O27" s="49"/>
      <c r="P27" s="49"/>
      <c r="Q27" s="49"/>
      <c r="R27" s="49"/>
    </row>
    <row r="28" spans="1:18" x14ac:dyDescent="0.3">
      <c r="A28" s="5">
        <v>14</v>
      </c>
      <c r="B28" s="6">
        <f t="shared" si="2"/>
        <v>308994.46571175929</v>
      </c>
      <c r="C28" s="8">
        <f t="shared" si="3"/>
        <v>0.12936066304537963</v>
      </c>
      <c r="D28" s="9">
        <f t="shared" si="4"/>
        <v>-39971.728961826004</v>
      </c>
      <c r="E28" s="4">
        <f t="shared" si="5"/>
        <v>0.13684387231727721</v>
      </c>
      <c r="F28" s="4">
        <f t="shared" si="0"/>
        <v>0.1568438723172772</v>
      </c>
      <c r="G28" s="9">
        <f t="shared" si="6"/>
        <v>48463.888526840463</v>
      </c>
      <c r="H28" s="7">
        <f t="shared" si="7"/>
        <v>8492.1595650144591</v>
      </c>
      <c r="I28" s="7">
        <f t="shared" si="8"/>
        <v>98028.444940640868</v>
      </c>
      <c r="J28" s="9">
        <f t="shared" si="1"/>
        <v>5100.1709700684232</v>
      </c>
      <c r="K28" s="7">
        <f t="shared" si="9"/>
        <v>75457.355122154826</v>
      </c>
      <c r="L28" s="129"/>
      <c r="M28" s="50"/>
      <c r="N28" s="49"/>
      <c r="O28" s="49"/>
      <c r="P28" s="49"/>
      <c r="Q28" s="49"/>
      <c r="R28" s="49"/>
    </row>
    <row r="29" spans="1:18" x14ac:dyDescent="0.3">
      <c r="A29" s="5">
        <v>15</v>
      </c>
      <c r="B29" s="6">
        <f t="shared" si="2"/>
        <v>307449.49338320049</v>
      </c>
      <c r="C29" s="8">
        <f t="shared" si="3"/>
        <v>0.13194787630628724</v>
      </c>
      <c r="D29" s="9">
        <f t="shared" si="4"/>
        <v>-40567.307723357211</v>
      </c>
      <c r="E29" s="4">
        <f t="shared" si="5"/>
        <v>0.14047023493368505</v>
      </c>
      <c r="F29" s="4">
        <f t="shared" si="0"/>
        <v>0.16047023493368504</v>
      </c>
      <c r="G29" s="9">
        <f t="shared" si="6"/>
        <v>49336.492433444626</v>
      </c>
      <c r="H29" s="7">
        <f t="shared" si="7"/>
        <v>8769.1847100874147</v>
      </c>
      <c r="I29" s="7">
        <f t="shared" si="8"/>
        <v>106797.62965072828</v>
      </c>
      <c r="J29" s="9">
        <f t="shared" si="1"/>
        <v>5063.9856667374424</v>
      </c>
      <c r="K29" s="7">
        <f t="shared" si="9"/>
        <v>80521.340788892267</v>
      </c>
      <c r="L29" s="129"/>
      <c r="M29" s="50"/>
      <c r="N29" s="49"/>
      <c r="O29" s="49"/>
      <c r="P29" s="49"/>
      <c r="Q29" s="49"/>
      <c r="R29" s="49"/>
    </row>
    <row r="30" spans="1:18" x14ac:dyDescent="0.3">
      <c r="A30" s="5">
        <v>16</v>
      </c>
      <c r="B30" s="6">
        <f t="shared" si="2"/>
        <v>305912.2459162845</v>
      </c>
      <c r="C30" s="8">
        <f t="shared" si="3"/>
        <v>0.13458683383241299</v>
      </c>
      <c r="D30" s="9">
        <f t="shared" si="4"/>
        <v>-41171.760608435245</v>
      </c>
      <c r="E30" s="4">
        <f t="shared" si="5"/>
        <v>0.1441926961594277</v>
      </c>
      <c r="F30" s="4">
        <f t="shared" si="0"/>
        <v>0.16419269615942769</v>
      </c>
      <c r="G30" s="9">
        <f t="shared" si="6"/>
        <v>50228.556445180628</v>
      </c>
      <c r="H30" s="7">
        <f t="shared" si="7"/>
        <v>9056.795836745383</v>
      </c>
      <c r="I30" s="7">
        <f t="shared" si="8"/>
        <v>115854.42548747367</v>
      </c>
      <c r="J30" s="9">
        <f t="shared" si="1"/>
        <v>5028.9172364660826</v>
      </c>
      <c r="K30" s="7">
        <f t="shared" si="9"/>
        <v>85550.258025358344</v>
      </c>
      <c r="L30" s="129"/>
      <c r="M30" s="50"/>
      <c r="N30" s="49"/>
      <c r="O30" s="49"/>
      <c r="P30" s="49"/>
      <c r="Q30" s="49"/>
      <c r="R30" s="49"/>
    </row>
    <row r="31" spans="1:18" x14ac:dyDescent="0.3">
      <c r="A31" s="5">
        <v>17</v>
      </c>
      <c r="B31" s="6">
        <f t="shared" si="2"/>
        <v>304382.68468670308</v>
      </c>
      <c r="C31" s="8">
        <f t="shared" si="3"/>
        <v>0.13727857050906125</v>
      </c>
      <c r="D31" s="9">
        <f t="shared" si="4"/>
        <v>-41785.219841500926</v>
      </c>
      <c r="E31" s="4">
        <f t="shared" si="5"/>
        <v>0.14801380260765254</v>
      </c>
      <c r="F31" s="4">
        <f t="shared" si="0"/>
        <v>0.16801380260765253</v>
      </c>
      <c r="G31" s="9">
        <f t="shared" si="6"/>
        <v>51140.492302139071</v>
      </c>
      <c r="H31" s="7">
        <f t="shared" si="7"/>
        <v>9355.2724606381453</v>
      </c>
      <c r="I31" s="7">
        <f t="shared" si="8"/>
        <v>125209.6979481118</v>
      </c>
      <c r="J31" s="9">
        <f t="shared" si="1"/>
        <v>4994.8564525033016</v>
      </c>
      <c r="K31" s="7">
        <f t="shared" si="9"/>
        <v>90545.114477861644</v>
      </c>
      <c r="L31" s="129"/>
      <c r="M31" s="50"/>
      <c r="N31" s="49"/>
      <c r="O31" s="49"/>
      <c r="P31" s="49"/>
      <c r="Q31" s="49"/>
      <c r="R31" s="49"/>
    </row>
    <row r="32" spans="1:18" x14ac:dyDescent="0.3">
      <c r="A32" s="5">
        <v>18</v>
      </c>
      <c r="B32" s="6">
        <f t="shared" si="2"/>
        <v>302860.77126326959</v>
      </c>
      <c r="C32" s="8">
        <f t="shared" si="3"/>
        <v>0.14002414191924248</v>
      </c>
      <c r="D32" s="9">
        <f t="shared" si="4"/>
        <v>-42407.819617139292</v>
      </c>
      <c r="E32" s="4">
        <f t="shared" si="5"/>
        <v>0.15193616837675533</v>
      </c>
      <c r="F32" s="4">
        <f t="shared" si="0"/>
        <v>0.17193616837675532</v>
      </c>
      <c r="G32" s="9">
        <f t="shared" si="6"/>
        <v>52072.720562635499</v>
      </c>
      <c r="H32" s="7">
        <f t="shared" si="7"/>
        <v>9664.900945496207</v>
      </c>
      <c r="I32" s="7">
        <f t="shared" si="8"/>
        <v>134874.59889360802</v>
      </c>
      <c r="J32" s="9">
        <f t="shared" si="1"/>
        <v>4961.7015692252307</v>
      </c>
      <c r="K32" s="7">
        <f t="shared" si="9"/>
        <v>95506.816047086875</v>
      </c>
      <c r="L32" s="129"/>
      <c r="M32" s="50"/>
      <c r="N32" s="49"/>
      <c r="O32" s="49"/>
      <c r="P32" s="49"/>
      <c r="Q32" s="49"/>
      <c r="R32" s="49"/>
    </row>
    <row r="33" spans="1:18" x14ac:dyDescent="0.3">
      <c r="A33" s="5">
        <v>19</v>
      </c>
      <c r="B33" s="6">
        <f t="shared" si="2"/>
        <v>301346.46740695322</v>
      </c>
      <c r="C33" s="8">
        <f t="shared" si="3"/>
        <v>0.14282462475762733</v>
      </c>
      <c r="D33" s="9">
        <f t="shared" si="4"/>
        <v>-43039.696129434669</v>
      </c>
      <c r="E33" s="4">
        <f t="shared" si="5"/>
        <v>0.15596247683873934</v>
      </c>
      <c r="F33" s="4">
        <f t="shared" si="0"/>
        <v>0.17596247683873933</v>
      </c>
      <c r="G33" s="9">
        <f t="shared" si="6"/>
        <v>53025.67079153192</v>
      </c>
      <c r="H33" s="7">
        <f t="shared" si="7"/>
        <v>9985.974662097251</v>
      </c>
      <c r="I33" s="7">
        <f t="shared" si="8"/>
        <v>144860.57355570528</v>
      </c>
      <c r="J33" s="9">
        <f t="shared" si="1"/>
        <v>4929.3579089176919</v>
      </c>
      <c r="K33" s="7">
        <f t="shared" si="9"/>
        <v>100436.17395600457</v>
      </c>
      <c r="L33" s="129"/>
      <c r="M33" s="50"/>
      <c r="N33" s="49"/>
      <c r="O33" s="49"/>
      <c r="P33" s="49"/>
      <c r="Q33" s="49"/>
      <c r="R33" s="49"/>
    </row>
    <row r="34" spans="1:18" x14ac:dyDescent="0.3">
      <c r="A34" s="5">
        <v>20</v>
      </c>
      <c r="B34" s="6">
        <f t="shared" si="2"/>
        <v>299839.73506991845</v>
      </c>
      <c r="C34" s="8">
        <f t="shared" si="3"/>
        <v>0.14568111725277988</v>
      </c>
      <c r="D34" s="9">
        <f t="shared" si="4"/>
        <v>-43680.987601763241</v>
      </c>
      <c r="E34" s="4">
        <f t="shared" si="5"/>
        <v>0.16009548247496594</v>
      </c>
      <c r="F34" s="4">
        <f t="shared" si="0"/>
        <v>0.18009548247496593</v>
      </c>
      <c r="G34" s="9">
        <f t="shared" si="6"/>
        <v>53999.781752582923</v>
      </c>
      <c r="H34" s="7">
        <f t="shared" si="7"/>
        <v>10318.794150819682</v>
      </c>
      <c r="I34" s="7">
        <f t="shared" si="8"/>
        <v>155179.36770652496</v>
      </c>
      <c r="J34" s="9">
        <f t="shared" si="1"/>
        <v>4897.7374690112438</v>
      </c>
      <c r="K34" s="7">
        <f t="shared" si="9"/>
        <v>105333.91142501582</v>
      </c>
      <c r="L34" s="129"/>
      <c r="M34" s="50"/>
      <c r="N34" s="49"/>
      <c r="O34" s="49"/>
      <c r="P34" s="49"/>
      <c r="Q34" s="49"/>
      <c r="R34" s="49"/>
    </row>
    <row r="35" spans="1:18" x14ac:dyDescent="0.3">
      <c r="A35" s="5">
        <v>21</v>
      </c>
      <c r="B35" s="6">
        <f t="shared" si="2"/>
        <v>298340.53639456886</v>
      </c>
      <c r="C35" s="8">
        <f t="shared" si="3"/>
        <v>0.14859473959783548</v>
      </c>
      <c r="D35" s="9">
        <f t="shared" si="4"/>
        <v>-44331.834317029519</v>
      </c>
      <c r="E35" s="4">
        <f t="shared" si="5"/>
        <v>0.16433801276055254</v>
      </c>
      <c r="F35" s="4">
        <f t="shared" si="0"/>
        <v>0.18433801276055253</v>
      </c>
      <c r="G35" s="9">
        <f t="shared" si="6"/>
        <v>54995.501604892124</v>
      </c>
      <c r="H35" s="7">
        <f t="shared" si="7"/>
        <v>10663.667287862605</v>
      </c>
      <c r="I35" s="7">
        <f t="shared" si="8"/>
        <v>165843.03499438756</v>
      </c>
      <c r="J35" s="9">
        <f t="shared" si="1"/>
        <v>4866.7585488142286</v>
      </c>
      <c r="K35" s="7">
        <f t="shared" si="9"/>
        <v>110200.66997383005</v>
      </c>
      <c r="L35" s="129"/>
      <c r="M35" s="50"/>
      <c r="N35" s="49"/>
      <c r="O35" s="49"/>
      <c r="P35" s="49"/>
      <c r="Q35" s="49"/>
      <c r="R35" s="49"/>
    </row>
    <row r="36" spans="1:18" x14ac:dyDescent="0.3">
      <c r="A36" s="5">
        <v>22</v>
      </c>
      <c r="B36" s="6">
        <f t="shared" si="2"/>
        <v>296848.83371259604</v>
      </c>
      <c r="C36" s="8">
        <f t="shared" si="3"/>
        <v>0.1515666343897922</v>
      </c>
      <c r="D36" s="9">
        <f t="shared" si="4"/>
        <v>-44992.378648353268</v>
      </c>
      <c r="E36" s="4">
        <f t="shared" si="5"/>
        <v>0.16869297009870718</v>
      </c>
      <c r="F36" s="4">
        <f t="shared" si="0"/>
        <v>0.18869297009870717</v>
      </c>
      <c r="G36" s="9">
        <f t="shared" si="6"/>
        <v>56013.288103566978</v>
      </c>
      <c r="H36" s="7">
        <f t="shared" si="7"/>
        <v>11020.90945521371</v>
      </c>
      <c r="I36" s="7">
        <f t="shared" si="8"/>
        <v>176863.94444960129</v>
      </c>
      <c r="J36" s="9">
        <f t="shared" si="1"/>
        <v>4836.3453948326242</v>
      </c>
      <c r="K36" s="7">
        <f t="shared" si="9"/>
        <v>115037.01536866267</v>
      </c>
      <c r="L36" s="129"/>
      <c r="M36" s="50"/>
      <c r="N36" s="49"/>
      <c r="O36" s="49"/>
      <c r="P36" s="49"/>
      <c r="Q36" s="49"/>
      <c r="R36" s="49"/>
    </row>
    <row r="37" spans="1:18" x14ac:dyDescent="0.3">
      <c r="A37" s="5">
        <v>23</v>
      </c>
      <c r="B37" s="6">
        <f t="shared" si="2"/>
        <v>295364.58954403305</v>
      </c>
      <c r="C37" s="8">
        <f t="shared" si="3"/>
        <v>0.15459796707758805</v>
      </c>
      <c r="D37" s="9">
        <f t="shared" si="4"/>
        <v>-45662.765090213732</v>
      </c>
      <c r="E37" s="4">
        <f t="shared" si="5"/>
        <v>0.1731633338063229</v>
      </c>
      <c r="F37" s="4">
        <f t="shared" si="0"/>
        <v>0.19316333380632289</v>
      </c>
      <c r="G37" s="9">
        <f t="shared" si="6"/>
        <v>57053.608804661606</v>
      </c>
      <c r="H37" s="7">
        <f t="shared" si="7"/>
        <v>11390.843714447874</v>
      </c>
      <c r="I37" s="7">
        <f t="shared" si="8"/>
        <v>188254.78816404915</v>
      </c>
      <c r="J37" s="9">
        <f t="shared" si="1"/>
        <v>4806.4278638064407</v>
      </c>
      <c r="K37" s="7">
        <f t="shared" si="9"/>
        <v>119843.44323246912</v>
      </c>
      <c r="L37" s="129"/>
      <c r="M37" s="50"/>
      <c r="N37" s="49"/>
      <c r="O37" s="49"/>
      <c r="P37" s="49"/>
      <c r="Q37" s="49"/>
      <c r="R37" s="49"/>
    </row>
    <row r="38" spans="1:18" x14ac:dyDescent="0.3">
      <c r="A38" s="5">
        <v>24</v>
      </c>
      <c r="B38" s="6">
        <f t="shared" si="2"/>
        <v>293887.76659631287</v>
      </c>
      <c r="C38" s="8">
        <f t="shared" si="3"/>
        <v>0.15768992641913981</v>
      </c>
      <c r="D38" s="9">
        <f t="shared" si="4"/>
        <v>-46343.140290057912</v>
      </c>
      <c r="E38" s="4">
        <f t="shared" si="5"/>
        <v>0.17775216215219045</v>
      </c>
      <c r="F38" s="4">
        <f t="shared" si="0"/>
        <v>0.19775216215219044</v>
      </c>
      <c r="G38" s="9">
        <f t="shared" si="6"/>
        <v>58116.941274499157</v>
      </c>
      <c r="H38" s="7">
        <f t="shared" si="7"/>
        <v>11773.800984441245</v>
      </c>
      <c r="I38" s="7">
        <f t="shared" si="8"/>
        <v>200028.5891484904</v>
      </c>
      <c r="J38" s="9">
        <f t="shared" si="1"/>
        <v>4776.9411026318785</v>
      </c>
      <c r="K38" s="7">
        <f t="shared" si="9"/>
        <v>124620.384335101</v>
      </c>
      <c r="L38" s="129"/>
      <c r="M38" s="50"/>
      <c r="N38" s="49"/>
      <c r="O38" s="49"/>
      <c r="P38" s="49"/>
      <c r="Q38" s="49"/>
      <c r="R38" s="49"/>
    </row>
    <row r="39" spans="1:18" x14ac:dyDescent="0.3">
      <c r="A39" s="5">
        <v>25</v>
      </c>
      <c r="B39" s="6">
        <f t="shared" si="2"/>
        <v>292418.3277633313</v>
      </c>
      <c r="C39" s="8">
        <f t="shared" si="3"/>
        <v>0.16084372494752261</v>
      </c>
      <c r="D39" s="9">
        <f t="shared" si="4"/>
        <v>-47033.653080379772</v>
      </c>
      <c r="E39" s="4">
        <f t="shared" si="5"/>
        <v>0.1824625944492235</v>
      </c>
      <c r="F39" s="4">
        <f t="shared" si="0"/>
        <v>0.20246259444922349</v>
      </c>
      <c r="G39" s="9">
        <f t="shared" si="6"/>
        <v>59203.773303467453</v>
      </c>
      <c r="H39" s="7">
        <f t="shared" si="7"/>
        <v>12170.120223087681</v>
      </c>
      <c r="I39" s="7">
        <f t="shared" si="8"/>
        <v>212198.70937157806</v>
      </c>
      <c r="J39" s="9">
        <f t="shared" si="1"/>
        <v>4747.8252443761858</v>
      </c>
      <c r="K39" s="7">
        <f t="shared" si="9"/>
        <v>129368.20957947719</v>
      </c>
      <c r="L39" s="129"/>
      <c r="M39" s="50"/>
      <c r="N39" s="49"/>
      <c r="O39" s="49"/>
      <c r="P39" s="49"/>
      <c r="Q39" s="49"/>
      <c r="R39" s="49"/>
    </row>
    <row r="40" spans="1:18" x14ac:dyDescent="0.3">
      <c r="A40" s="49"/>
      <c r="B40" s="49"/>
      <c r="C40" s="49"/>
      <c r="D40" s="49"/>
      <c r="E40" s="49"/>
      <c r="F40" s="49"/>
      <c r="G40" s="49"/>
      <c r="H40" s="50"/>
      <c r="I40" s="49"/>
      <c r="J40" s="50"/>
      <c r="K40" s="70"/>
      <c r="L40" s="70"/>
      <c r="M40" s="70"/>
      <c r="N40" s="70"/>
      <c r="O40" s="70"/>
      <c r="P40" s="70"/>
      <c r="Q40" s="70"/>
      <c r="R40" s="70"/>
    </row>
    <row r="41" spans="1:18" x14ac:dyDescent="0.3">
      <c r="A41" s="49"/>
      <c r="B41" s="49"/>
      <c r="C41" s="49"/>
      <c r="D41" s="49"/>
      <c r="E41" s="49"/>
      <c r="F41" s="49"/>
      <c r="G41" s="49"/>
      <c r="H41" s="50"/>
      <c r="I41" s="49"/>
      <c r="J41" s="70"/>
      <c r="K41" s="70"/>
      <c r="L41" s="70"/>
      <c r="M41" s="70"/>
      <c r="N41" s="70"/>
      <c r="O41" s="70"/>
      <c r="P41" s="70"/>
      <c r="Q41" s="70"/>
      <c r="R41" s="70"/>
    </row>
    <row r="42" spans="1:18" x14ac:dyDescent="0.3">
      <c r="A42" s="49"/>
      <c r="B42" s="49"/>
      <c r="C42" s="49"/>
      <c r="D42" s="49"/>
      <c r="E42" s="49"/>
      <c r="F42" s="49"/>
      <c r="G42" s="49"/>
      <c r="H42" s="50"/>
      <c r="I42" s="49"/>
      <c r="J42" s="70"/>
      <c r="K42" s="70"/>
      <c r="L42" s="70"/>
      <c r="M42" s="70"/>
      <c r="N42" s="70"/>
      <c r="O42" s="70"/>
      <c r="P42" s="70"/>
      <c r="Q42" s="70"/>
      <c r="R42" s="70"/>
    </row>
  </sheetData>
  <mergeCells count="22">
    <mergeCell ref="A2:D2"/>
    <mergeCell ref="E2:J2"/>
    <mergeCell ref="A5:C5"/>
    <mergeCell ref="E5:J5"/>
    <mergeCell ref="A6:C6"/>
    <mergeCell ref="E6:J6"/>
    <mergeCell ref="A12:C12"/>
    <mergeCell ref="E12:J12"/>
    <mergeCell ref="A3:C3"/>
    <mergeCell ref="E3:J3"/>
    <mergeCell ref="A4:C4"/>
    <mergeCell ref="E4:J4"/>
    <mergeCell ref="A10:C10"/>
    <mergeCell ref="E10:J10"/>
    <mergeCell ref="A11:C11"/>
    <mergeCell ref="E11:J11"/>
    <mergeCell ref="A7:C7"/>
    <mergeCell ref="E7:J7"/>
    <mergeCell ref="A8:C8"/>
    <mergeCell ref="E8:J8"/>
    <mergeCell ref="A9:C9"/>
    <mergeCell ref="E9:J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R42"/>
  <sheetViews>
    <sheetView topLeftCell="A4" workbookViewId="0">
      <selection activeCell="K15" sqref="K15:K39"/>
    </sheetView>
  </sheetViews>
  <sheetFormatPr defaultRowHeight="14.4" x14ac:dyDescent="0.3"/>
  <cols>
    <col min="1" max="1" width="9.218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5546875" style="107" bestFit="1" customWidth="1"/>
    <col min="11" max="11" width="16.109375" style="107" customWidth="1"/>
    <col min="12" max="16384" width="8.88671875" style="107"/>
  </cols>
  <sheetData>
    <row r="1" spans="1:18" s="33" customFormat="1" ht="30" customHeight="1" x14ac:dyDescent="0.3">
      <c r="A1" s="39" t="s">
        <v>21</v>
      </c>
      <c r="B1" s="124" t="str">
        <f>'Welcome!'!F20</f>
        <v>Rate w/ Escalator 2</v>
      </c>
      <c r="C1" s="40"/>
      <c r="D1" s="40"/>
      <c r="E1" s="40"/>
      <c r="F1" s="40"/>
      <c r="G1" s="40"/>
      <c r="H1" s="40"/>
      <c r="I1" s="40"/>
      <c r="J1" s="41"/>
      <c r="K1" s="67"/>
      <c r="L1" s="67"/>
      <c r="M1" s="67"/>
      <c r="N1" s="67"/>
      <c r="O1" s="67"/>
      <c r="P1" s="67"/>
      <c r="Q1" s="67"/>
      <c r="R1" s="69"/>
    </row>
    <row r="2" spans="1:18" s="1" customFormat="1" x14ac:dyDescent="0.3">
      <c r="A2" s="183" t="s">
        <v>16</v>
      </c>
      <c r="B2" s="183"/>
      <c r="C2" s="183"/>
      <c r="D2" s="183"/>
      <c r="E2" s="182" t="s">
        <v>7</v>
      </c>
      <c r="F2" s="182"/>
      <c r="G2" s="182"/>
      <c r="H2" s="182"/>
      <c r="I2" s="182"/>
      <c r="J2" s="182"/>
      <c r="K2" s="68"/>
      <c r="L2" s="68"/>
      <c r="M2" s="68"/>
      <c r="N2" s="68"/>
      <c r="O2" s="68"/>
      <c r="P2" s="68"/>
      <c r="Q2" s="68"/>
      <c r="R2" s="69"/>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30" customHeight="1" x14ac:dyDescent="0.3">
      <c r="A5" s="185" t="s">
        <v>86</v>
      </c>
      <c r="B5" s="186"/>
      <c r="C5" s="187"/>
      <c r="D5" s="114">
        <f>D3*D4</f>
        <v>329800</v>
      </c>
      <c r="E5" s="184" t="s">
        <v>83</v>
      </c>
      <c r="F5" s="184"/>
      <c r="G5" s="184"/>
      <c r="H5" s="184"/>
      <c r="I5" s="184"/>
      <c r="J5" s="184"/>
      <c r="K5" s="49"/>
      <c r="L5" s="49"/>
      <c r="M5" s="49"/>
      <c r="N5" s="49"/>
      <c r="O5" s="49"/>
      <c r="P5" s="49"/>
      <c r="Q5" s="49"/>
      <c r="R5" s="69"/>
    </row>
    <row r="6" spans="1:18" x14ac:dyDescent="0.3">
      <c r="A6" s="178" t="s">
        <v>5</v>
      </c>
      <c r="B6" s="178"/>
      <c r="C6" s="178"/>
      <c r="D6" s="79">
        <f>'Welcome!'!F21</f>
        <v>0.105</v>
      </c>
      <c r="E6" s="178" t="s">
        <v>84</v>
      </c>
      <c r="F6" s="178"/>
      <c r="G6" s="178"/>
      <c r="H6" s="178"/>
      <c r="I6" s="178"/>
      <c r="J6" s="178"/>
      <c r="K6" s="49"/>
      <c r="L6" s="49"/>
      <c r="M6" s="49"/>
      <c r="N6" s="49"/>
      <c r="O6" s="49"/>
      <c r="P6" s="49"/>
      <c r="Q6" s="49"/>
      <c r="R6" s="69"/>
    </row>
    <row r="7" spans="1:18" x14ac:dyDescent="0.3">
      <c r="A7" s="178" t="s">
        <v>4</v>
      </c>
      <c r="B7" s="178"/>
      <c r="C7" s="178"/>
      <c r="D7" s="112">
        <f>'Welcome!'!C13</f>
        <v>9.74E-2</v>
      </c>
      <c r="E7" s="143" t="s">
        <v>92</v>
      </c>
      <c r="F7" s="143"/>
      <c r="G7" s="143"/>
      <c r="H7" s="143"/>
      <c r="I7" s="143"/>
      <c r="J7" s="143"/>
      <c r="K7" s="49"/>
      <c r="L7" s="49"/>
      <c r="M7" s="49"/>
      <c r="N7" s="49"/>
      <c r="O7" s="49"/>
      <c r="P7" s="49"/>
      <c r="Q7" s="49"/>
      <c r="R7" s="69"/>
    </row>
    <row r="8" spans="1:18" x14ac:dyDescent="0.3">
      <c r="A8" s="178" t="s">
        <v>9</v>
      </c>
      <c r="B8" s="178"/>
      <c r="C8" s="178"/>
      <c r="D8" s="80">
        <f>'Welcome!'!C14</f>
        <v>0.02</v>
      </c>
      <c r="E8" s="143" t="s">
        <v>93</v>
      </c>
      <c r="F8" s="143"/>
      <c r="G8" s="143"/>
      <c r="H8" s="143"/>
      <c r="I8" s="143"/>
      <c r="J8" s="143"/>
      <c r="K8" s="49"/>
      <c r="L8" s="49"/>
      <c r="M8" s="49"/>
      <c r="N8" s="49"/>
      <c r="O8" s="49"/>
      <c r="P8" s="49"/>
      <c r="Q8" s="49"/>
      <c r="R8" s="69"/>
    </row>
    <row r="9" spans="1:18" x14ac:dyDescent="0.3">
      <c r="A9" s="178" t="s">
        <v>6</v>
      </c>
      <c r="B9" s="178"/>
      <c r="C9" s="178"/>
      <c r="D9" s="113">
        <f>'Welcome!'!F22</f>
        <v>1.7500000000000002E-2</v>
      </c>
      <c r="E9" s="178" t="s">
        <v>22</v>
      </c>
      <c r="F9" s="178"/>
      <c r="G9" s="178"/>
      <c r="H9" s="178"/>
      <c r="I9" s="178"/>
      <c r="J9" s="178"/>
      <c r="K9" s="49"/>
      <c r="L9" s="49"/>
      <c r="M9" s="49"/>
      <c r="N9" s="49"/>
      <c r="O9" s="49"/>
      <c r="P9" s="49"/>
      <c r="Q9" s="49"/>
      <c r="R9" s="6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6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69"/>
    </row>
    <row r="12" spans="1:18" s="2" customFormat="1" x14ac:dyDescent="0.3">
      <c r="A12" s="178" t="s">
        <v>74</v>
      </c>
      <c r="B12" s="178"/>
      <c r="C12" s="178"/>
      <c r="D12" s="78">
        <f>'Welcome!'!C17</f>
        <v>0.04</v>
      </c>
      <c r="E12" s="143" t="s">
        <v>75</v>
      </c>
      <c r="F12" s="143"/>
      <c r="G12" s="143"/>
      <c r="H12" s="143"/>
      <c r="I12" s="143"/>
      <c r="J12" s="143"/>
      <c r="K12" s="49"/>
      <c r="L12" s="69"/>
      <c r="M12" s="69"/>
      <c r="N12" s="69"/>
      <c r="O12" s="69"/>
      <c r="P12" s="69"/>
      <c r="Q12" s="69"/>
      <c r="R12" s="69"/>
    </row>
    <row r="13" spans="1:18" x14ac:dyDescent="0.3">
      <c r="A13" s="47"/>
      <c r="B13" s="47"/>
      <c r="C13" s="47"/>
      <c r="D13" s="48"/>
      <c r="E13" s="48"/>
      <c r="F13" s="48"/>
      <c r="G13" s="48"/>
      <c r="H13" s="48"/>
      <c r="I13" s="48"/>
      <c r="J13" s="48"/>
      <c r="K13" s="49"/>
      <c r="L13" s="49"/>
      <c r="M13" s="49"/>
      <c r="N13" s="49"/>
      <c r="O13" s="49"/>
      <c r="P13" s="49"/>
      <c r="Q13" s="49"/>
      <c r="R13" s="49"/>
    </row>
    <row r="14" spans="1:18" ht="57.6" x14ac:dyDescent="0.3">
      <c r="A14" s="3" t="s">
        <v>0</v>
      </c>
      <c r="B14" s="3" t="s">
        <v>12</v>
      </c>
      <c r="C14" s="3" t="s">
        <v>10</v>
      </c>
      <c r="D14" s="10" t="s">
        <v>11</v>
      </c>
      <c r="E14" s="3" t="s">
        <v>3</v>
      </c>
      <c r="F14" s="3" t="s">
        <v>8</v>
      </c>
      <c r="G14" s="10" t="s">
        <v>13</v>
      </c>
      <c r="H14" s="3" t="s">
        <v>103</v>
      </c>
      <c r="I14" s="3" t="s">
        <v>104</v>
      </c>
      <c r="J14" s="10" t="s">
        <v>105</v>
      </c>
      <c r="K14" s="3" t="s">
        <v>106</v>
      </c>
      <c r="L14" s="49"/>
      <c r="M14" s="49"/>
      <c r="N14" s="49"/>
      <c r="O14" s="49"/>
      <c r="P14" s="49"/>
      <c r="Q14" s="49"/>
      <c r="R14" s="49"/>
    </row>
    <row r="15" spans="1:18" x14ac:dyDescent="0.3">
      <c r="A15" s="5">
        <v>1</v>
      </c>
      <c r="B15" s="6">
        <f>$D$5</f>
        <v>329800</v>
      </c>
      <c r="C15" s="8">
        <f>D6</f>
        <v>0.105</v>
      </c>
      <c r="D15" s="9">
        <f>B15*C15*-1</f>
        <v>-34629</v>
      </c>
      <c r="E15" s="4">
        <f>D7</f>
        <v>9.74E-2</v>
      </c>
      <c r="F15" s="4">
        <f t="shared" ref="F15:F39" si="0">E15+$D$8</f>
        <v>0.1174</v>
      </c>
      <c r="G15" s="9">
        <f>B15*F15</f>
        <v>38718.520000000004</v>
      </c>
      <c r="H15" s="7">
        <f>D15+G15</f>
        <v>4089.5200000000041</v>
      </c>
      <c r="I15" s="7">
        <f>H15</f>
        <v>4089.5200000000041</v>
      </c>
      <c r="J15" s="9">
        <f t="shared" ref="J15:J39" si="1">H15/(1+$D$12)^($A15-1)</f>
        <v>4089.5200000000041</v>
      </c>
      <c r="K15" s="7">
        <f>J15</f>
        <v>4089.5200000000041</v>
      </c>
      <c r="L15" s="49"/>
      <c r="M15" s="49"/>
      <c r="N15" s="49"/>
      <c r="O15" s="49"/>
      <c r="P15" s="49"/>
      <c r="Q15" s="49"/>
      <c r="R15" s="49"/>
    </row>
    <row r="16" spans="1:18" x14ac:dyDescent="0.3">
      <c r="A16" s="5">
        <v>2</v>
      </c>
      <c r="B16" s="6">
        <f t="shared" ref="B16:B39" si="2">B15*(1-$D$10)</f>
        <v>328151</v>
      </c>
      <c r="C16" s="8">
        <f t="shared" ref="C16:C39" si="3">C15*(1+$D$9)</f>
        <v>0.1068375</v>
      </c>
      <c r="D16" s="9">
        <f t="shared" ref="D16:D39" si="4">B16*C16*-1</f>
        <v>-35058.832462500002</v>
      </c>
      <c r="E16" s="4">
        <f t="shared" ref="E16:E39" si="5">E15*(1+$D$11)</f>
        <v>9.9981100000000003E-2</v>
      </c>
      <c r="F16" s="4">
        <f t="shared" si="0"/>
        <v>0.11998110000000001</v>
      </c>
      <c r="G16" s="9">
        <f t="shared" ref="G16:G39" si="6">B16*F16</f>
        <v>39371.917946100002</v>
      </c>
      <c r="H16" s="7">
        <f t="shared" ref="H16:H39" si="7">D16+G16</f>
        <v>4313.0854835999999</v>
      </c>
      <c r="I16" s="7">
        <f t="shared" ref="I16:I39" si="8">I15+H16</f>
        <v>8402.6054836000039</v>
      </c>
      <c r="J16" s="9">
        <f t="shared" si="1"/>
        <v>4147.1975803846153</v>
      </c>
      <c r="K16" s="7">
        <f>J16+K15</f>
        <v>8236.7175803846185</v>
      </c>
      <c r="L16" s="49"/>
      <c r="M16" s="49"/>
      <c r="N16" s="49"/>
      <c r="O16" s="49"/>
      <c r="P16" s="49"/>
      <c r="Q16" s="49"/>
      <c r="R16" s="49"/>
    </row>
    <row r="17" spans="1:18" x14ac:dyDescent="0.3">
      <c r="A17" s="5">
        <v>3</v>
      </c>
      <c r="B17" s="6">
        <f t="shared" si="2"/>
        <v>326510.245</v>
      </c>
      <c r="C17" s="8">
        <f>C16*(1+$D$9)</f>
        <v>0.10870715625000001</v>
      </c>
      <c r="D17" s="9">
        <f t="shared" si="4"/>
        <v>-35494.000220440779</v>
      </c>
      <c r="E17" s="4">
        <f t="shared" si="5"/>
        <v>0.10263059915</v>
      </c>
      <c r="F17" s="4">
        <f t="shared" si="0"/>
        <v>0.12263059915000001</v>
      </c>
      <c r="G17" s="9">
        <f t="shared" si="6"/>
        <v>40040.146972963295</v>
      </c>
      <c r="H17" s="7">
        <f t="shared" si="7"/>
        <v>4546.1467525225162</v>
      </c>
      <c r="I17" s="7">
        <f t="shared" si="8"/>
        <v>12948.75223612252</v>
      </c>
      <c r="J17" s="9">
        <f t="shared" si="1"/>
        <v>4203.1682253351664</v>
      </c>
      <c r="K17" s="7">
        <f t="shared" ref="K17:K39" si="9">J17+K16</f>
        <v>12439.885805719785</v>
      </c>
      <c r="L17" s="49"/>
      <c r="M17" s="49"/>
      <c r="N17" s="49"/>
      <c r="O17" s="49"/>
      <c r="P17" s="49"/>
      <c r="Q17" s="49"/>
      <c r="R17" s="49"/>
    </row>
    <row r="18" spans="1:18" x14ac:dyDescent="0.3">
      <c r="A18" s="5">
        <v>4</v>
      </c>
      <c r="B18" s="6">
        <f t="shared" si="2"/>
        <v>324877.69377499999</v>
      </c>
      <c r="C18" s="8">
        <f t="shared" si="3"/>
        <v>0.11060953148437501</v>
      </c>
      <c r="D18" s="9">
        <f t="shared" si="4"/>
        <v>-35934.569498177007</v>
      </c>
      <c r="E18" s="4">
        <f t="shared" si="5"/>
        <v>0.105350310027475</v>
      </c>
      <c r="F18" s="4">
        <f t="shared" si="0"/>
        <v>0.12535031002747499</v>
      </c>
      <c r="G18" s="9">
        <f t="shared" si="6"/>
        <v>40723.519635707329</v>
      </c>
      <c r="H18" s="7">
        <f t="shared" si="7"/>
        <v>4788.9501375303225</v>
      </c>
      <c r="I18" s="7">
        <f t="shared" si="8"/>
        <v>17737.702373652843</v>
      </c>
      <c r="J18" s="9">
        <f t="shared" si="1"/>
        <v>4257.3592341210333</v>
      </c>
      <c r="K18" s="7">
        <f t="shared" si="9"/>
        <v>16697.245039840818</v>
      </c>
      <c r="L18" s="49"/>
      <c r="M18" s="49"/>
      <c r="N18" s="49"/>
      <c r="O18" s="49"/>
      <c r="P18" s="49"/>
      <c r="Q18" s="49"/>
      <c r="R18" s="49"/>
    </row>
    <row r="19" spans="1:18" x14ac:dyDescent="0.3">
      <c r="A19" s="5">
        <v>5</v>
      </c>
      <c r="B19" s="6">
        <f t="shared" si="2"/>
        <v>323253.30530612497</v>
      </c>
      <c r="C19" s="8">
        <f t="shared" si="3"/>
        <v>0.11254519828535157</v>
      </c>
      <c r="D19" s="9">
        <f t="shared" si="4"/>
        <v>-36380.607342073126</v>
      </c>
      <c r="E19" s="4">
        <f t="shared" si="5"/>
        <v>0.10814209324320308</v>
      </c>
      <c r="F19" s="4">
        <f t="shared" si="0"/>
        <v>0.12814209324320308</v>
      </c>
      <c r="G19" s="9">
        <f t="shared" si="6"/>
        <v>41422.355189711059</v>
      </c>
      <c r="H19" s="7">
        <f t="shared" si="7"/>
        <v>5041.7478476379329</v>
      </c>
      <c r="I19" s="7">
        <f t="shared" si="8"/>
        <v>22779.450221290776</v>
      </c>
      <c r="J19" s="9">
        <f t="shared" si="1"/>
        <v>4309.7071902760035</v>
      </c>
      <c r="K19" s="7">
        <f t="shared" si="9"/>
        <v>21006.952230116822</v>
      </c>
      <c r="L19" s="49"/>
      <c r="M19" s="49"/>
      <c r="N19" s="49"/>
      <c r="O19" s="49"/>
      <c r="P19" s="49"/>
      <c r="Q19" s="49"/>
      <c r="R19" s="49"/>
    </row>
    <row r="20" spans="1:18" x14ac:dyDescent="0.3">
      <c r="A20" s="5">
        <v>6</v>
      </c>
      <c r="B20" s="6">
        <f t="shared" si="2"/>
        <v>321637.03877959435</v>
      </c>
      <c r="C20" s="8">
        <f t="shared" si="3"/>
        <v>0.11451473925534524</v>
      </c>
      <c r="D20" s="9">
        <f t="shared" si="4"/>
        <v>-36832.181630706611</v>
      </c>
      <c r="E20" s="4">
        <f t="shared" si="5"/>
        <v>0.11100785871414795</v>
      </c>
      <c r="F20" s="4">
        <f t="shared" si="0"/>
        <v>0.13100785871414794</v>
      </c>
      <c r="G20" s="9">
        <f t="shared" si="6"/>
        <v>42136.979733674016</v>
      </c>
      <c r="H20" s="7">
        <f t="shared" si="7"/>
        <v>5304.7981029674047</v>
      </c>
      <c r="I20" s="7">
        <f t="shared" si="8"/>
        <v>28084.24832425818</v>
      </c>
      <c r="J20" s="9">
        <f t="shared" si="1"/>
        <v>4360.157356714496</v>
      </c>
      <c r="K20" s="7">
        <f t="shared" si="9"/>
        <v>25367.109586831317</v>
      </c>
      <c r="L20" s="49"/>
      <c r="M20" s="49"/>
      <c r="N20" s="49"/>
      <c r="O20" s="49"/>
      <c r="P20" s="49"/>
      <c r="Q20" s="49"/>
      <c r="R20" s="49"/>
    </row>
    <row r="21" spans="1:18" x14ac:dyDescent="0.3">
      <c r="A21" s="5">
        <v>7</v>
      </c>
      <c r="B21" s="6">
        <f t="shared" si="2"/>
        <v>320028.85358569637</v>
      </c>
      <c r="C21" s="8">
        <f t="shared" si="3"/>
        <v>0.11651874719231378</v>
      </c>
      <c r="D21" s="9">
        <f t="shared" si="4"/>
        <v>-37289.361085197757</v>
      </c>
      <c r="E21" s="4">
        <f t="shared" si="5"/>
        <v>0.11394956697007287</v>
      </c>
      <c r="F21" s="4">
        <f t="shared" si="0"/>
        <v>0.13394956697007288</v>
      </c>
      <c r="G21" s="9">
        <f t="shared" si="6"/>
        <v>42867.726355732884</v>
      </c>
      <c r="H21" s="7">
        <f t="shared" si="7"/>
        <v>5578.3652705351269</v>
      </c>
      <c r="I21" s="7">
        <f t="shared" si="8"/>
        <v>33662.613594793307</v>
      </c>
      <c r="J21" s="9">
        <f t="shared" si="1"/>
        <v>4408.663103132485</v>
      </c>
      <c r="K21" s="7">
        <f t="shared" si="9"/>
        <v>29775.7726899638</v>
      </c>
      <c r="L21" s="49"/>
      <c r="M21" s="49"/>
      <c r="N21" s="49"/>
      <c r="O21" s="49"/>
      <c r="P21" s="49"/>
      <c r="Q21" s="49"/>
      <c r="R21" s="49"/>
    </row>
    <row r="22" spans="1:18" x14ac:dyDescent="0.3">
      <c r="A22" s="5">
        <v>8</v>
      </c>
      <c r="B22" s="6">
        <f t="shared" si="2"/>
        <v>318428.70931776788</v>
      </c>
      <c r="C22" s="8">
        <f t="shared" si="3"/>
        <v>0.11855782526817928</v>
      </c>
      <c r="D22" s="9">
        <f t="shared" si="4"/>
        <v>-37752.215279667776</v>
      </c>
      <c r="E22" s="4">
        <f t="shared" si="5"/>
        <v>0.11696923049477979</v>
      </c>
      <c r="F22" s="4">
        <f t="shared" si="0"/>
        <v>0.1369692304947798</v>
      </c>
      <c r="G22" s="9">
        <f t="shared" si="6"/>
        <v>43614.935282700586</v>
      </c>
      <c r="H22" s="7">
        <f t="shared" si="7"/>
        <v>5862.7200030328095</v>
      </c>
      <c r="I22" s="7">
        <f t="shared" si="8"/>
        <v>39525.333597826117</v>
      </c>
      <c r="J22" s="9">
        <f t="shared" si="1"/>
        <v>4455.1853641206862</v>
      </c>
      <c r="K22" s="7">
        <f t="shared" si="9"/>
        <v>34230.958054084484</v>
      </c>
      <c r="L22" s="49"/>
      <c r="M22" s="49"/>
      <c r="N22" s="49"/>
      <c r="O22" s="49"/>
      <c r="P22" s="49"/>
      <c r="Q22" s="49"/>
      <c r="R22" s="49"/>
    </row>
    <row r="23" spans="1:18" x14ac:dyDescent="0.3">
      <c r="A23" s="5">
        <v>9</v>
      </c>
      <c r="B23" s="6">
        <f t="shared" si="2"/>
        <v>316836.56577117904</v>
      </c>
      <c r="C23" s="8">
        <f t="shared" si="3"/>
        <v>0.12063258721037243</v>
      </c>
      <c r="D23" s="9">
        <f t="shared" si="4"/>
        <v>-38220.814651826659</v>
      </c>
      <c r="E23" s="4">
        <f t="shared" si="5"/>
        <v>0.12006891510289146</v>
      </c>
      <c r="F23" s="4">
        <f t="shared" si="0"/>
        <v>0.14006891510289146</v>
      </c>
      <c r="G23" s="9">
        <f t="shared" si="6"/>
        <v>44378.954032494963</v>
      </c>
      <c r="H23" s="7">
        <f t="shared" si="7"/>
        <v>6158.1393806683045</v>
      </c>
      <c r="I23" s="7">
        <f t="shared" si="8"/>
        <v>45683.472978494421</v>
      </c>
      <c r="J23" s="9">
        <f t="shared" si="1"/>
        <v>4499.6921264913126</v>
      </c>
      <c r="K23" s="7">
        <f t="shared" si="9"/>
        <v>38730.650180575794</v>
      </c>
      <c r="L23" s="49"/>
      <c r="M23" s="49"/>
      <c r="N23" s="49"/>
      <c r="O23" s="49"/>
      <c r="P23" s="49"/>
      <c r="Q23" s="49"/>
      <c r="R23" s="49"/>
    </row>
    <row r="24" spans="1:18" x14ac:dyDescent="0.3">
      <c r="A24" s="5">
        <v>10</v>
      </c>
      <c r="B24" s="6">
        <f t="shared" si="2"/>
        <v>315252.38294232317</v>
      </c>
      <c r="C24" s="8">
        <f t="shared" si="3"/>
        <v>0.12274365748655396</v>
      </c>
      <c r="D24" s="9">
        <f t="shared" si="4"/>
        <v>-38695.230513692462</v>
      </c>
      <c r="E24" s="4">
        <f t="shared" si="5"/>
        <v>0.12325074135311807</v>
      </c>
      <c r="F24" s="4">
        <f t="shared" si="0"/>
        <v>0.14325074135311808</v>
      </c>
      <c r="G24" s="9">
        <f t="shared" si="6"/>
        <v>45160.137569824867</v>
      </c>
      <c r="H24" s="7">
        <f t="shared" si="7"/>
        <v>6464.9070561324043</v>
      </c>
      <c r="I24" s="7">
        <f t="shared" si="8"/>
        <v>52148.380034626825</v>
      </c>
      <c r="J24" s="9">
        <f t="shared" si="1"/>
        <v>4542.157944388613</v>
      </c>
      <c r="K24" s="7">
        <f t="shared" si="9"/>
        <v>43272.808124964409</v>
      </c>
      <c r="L24" s="49"/>
      <c r="M24" s="49"/>
      <c r="N24" s="49"/>
      <c r="O24" s="49"/>
      <c r="P24" s="49"/>
      <c r="Q24" s="49"/>
      <c r="R24" s="49"/>
    </row>
    <row r="25" spans="1:18" x14ac:dyDescent="0.3">
      <c r="A25" s="5">
        <v>11</v>
      </c>
      <c r="B25" s="6">
        <f t="shared" si="2"/>
        <v>313676.12102761155</v>
      </c>
      <c r="C25" s="8">
        <f t="shared" si="3"/>
        <v>0.12489167149256866</v>
      </c>
      <c r="D25" s="9">
        <f t="shared" si="4"/>
        <v>-39175.535062443669</v>
      </c>
      <c r="E25" s="4">
        <f t="shared" si="5"/>
        <v>0.1265168859989757</v>
      </c>
      <c r="F25" s="4">
        <f t="shared" si="0"/>
        <v>0.14651688599897569</v>
      </c>
      <c r="G25" s="9">
        <f t="shared" si="6"/>
        <v>45958.84846520346</v>
      </c>
      <c r="H25" s="7">
        <f t="shared" si="7"/>
        <v>6783.3134027597916</v>
      </c>
      <c r="I25" s="7">
        <f t="shared" si="8"/>
        <v>58931.693437386617</v>
      </c>
      <c r="J25" s="9">
        <f t="shared" si="1"/>
        <v>4582.5634808203176</v>
      </c>
      <c r="K25" s="7">
        <f t="shared" si="9"/>
        <v>47855.371605784727</v>
      </c>
      <c r="L25" s="49"/>
      <c r="M25" s="49"/>
      <c r="N25" s="49"/>
      <c r="O25" s="49"/>
      <c r="P25" s="49"/>
      <c r="Q25" s="49"/>
      <c r="R25" s="49"/>
    </row>
    <row r="26" spans="1:18" x14ac:dyDescent="0.3">
      <c r="A26" s="5">
        <v>12</v>
      </c>
      <c r="B26" s="6">
        <f t="shared" si="2"/>
        <v>312107.74042247346</v>
      </c>
      <c r="C26" s="8">
        <f t="shared" si="3"/>
        <v>0.12707727574368863</v>
      </c>
      <c r="D26" s="9">
        <f t="shared" si="4"/>
        <v>-39661.801391406254</v>
      </c>
      <c r="E26" s="4">
        <f t="shared" si="5"/>
        <v>0.12986958347794855</v>
      </c>
      <c r="F26" s="4">
        <f t="shared" si="0"/>
        <v>0.14986958347794854</v>
      </c>
      <c r="G26" s="9">
        <f t="shared" si="6"/>
        <v>46775.457057359781</v>
      </c>
      <c r="H26" s="7">
        <f t="shared" si="7"/>
        <v>7113.6556659535272</v>
      </c>
      <c r="I26" s="7">
        <f t="shared" si="8"/>
        <v>66045.349103340151</v>
      </c>
      <c r="J26" s="9">
        <f t="shared" si="1"/>
        <v>4620.8950743104106</v>
      </c>
      <c r="K26" s="7">
        <f t="shared" si="9"/>
        <v>52476.266680095141</v>
      </c>
      <c r="L26" s="49"/>
      <c r="M26" s="49"/>
      <c r="N26" s="49"/>
      <c r="O26" s="49"/>
      <c r="P26" s="49"/>
      <c r="Q26" s="49"/>
      <c r="R26" s="49"/>
    </row>
    <row r="27" spans="1:18" x14ac:dyDescent="0.3">
      <c r="A27" s="5">
        <v>13</v>
      </c>
      <c r="B27" s="6">
        <f t="shared" si="2"/>
        <v>310547.20172036107</v>
      </c>
      <c r="C27" s="8">
        <f t="shared" si="3"/>
        <v>0.12930112806920319</v>
      </c>
      <c r="D27" s="9">
        <f t="shared" si="4"/>
        <v>-40154.10350117708</v>
      </c>
      <c r="E27" s="4">
        <f t="shared" si="5"/>
        <v>0.1333111274401142</v>
      </c>
      <c r="F27" s="4">
        <f t="shared" si="0"/>
        <v>0.15331112744011419</v>
      </c>
      <c r="G27" s="9">
        <f t="shared" si="6"/>
        <v>47610.341619121122</v>
      </c>
      <c r="H27" s="7">
        <f t="shared" si="7"/>
        <v>7456.2381179440417</v>
      </c>
      <c r="I27" s="7">
        <f t="shared" si="8"/>
        <v>73501.587221284193</v>
      </c>
      <c r="J27" s="9">
        <f t="shared" si="1"/>
        <v>4657.1443294342662</v>
      </c>
      <c r="K27" s="7">
        <f t="shared" si="9"/>
        <v>57133.411009529409</v>
      </c>
      <c r="L27" s="49"/>
      <c r="M27" s="49"/>
      <c r="N27" s="49"/>
      <c r="O27" s="49"/>
      <c r="P27" s="49"/>
      <c r="Q27" s="49"/>
      <c r="R27" s="49"/>
    </row>
    <row r="28" spans="1:18" x14ac:dyDescent="0.3">
      <c r="A28" s="5">
        <v>14</v>
      </c>
      <c r="B28" s="6">
        <f t="shared" si="2"/>
        <v>308994.46571175929</v>
      </c>
      <c r="C28" s="8">
        <f t="shared" si="3"/>
        <v>0.13156389781041425</v>
      </c>
      <c r="D28" s="9">
        <f t="shared" si="4"/>
        <v>-40652.516310885447</v>
      </c>
      <c r="E28" s="4">
        <f t="shared" si="5"/>
        <v>0.13684387231727721</v>
      </c>
      <c r="F28" s="4">
        <f t="shared" si="0"/>
        <v>0.1568438723172772</v>
      </c>
      <c r="G28" s="9">
        <f t="shared" si="6"/>
        <v>48463.888526840463</v>
      </c>
      <c r="H28" s="7">
        <f t="shared" si="7"/>
        <v>7811.3722159550161</v>
      </c>
      <c r="I28" s="7">
        <f t="shared" si="8"/>
        <v>81312.959437239217</v>
      </c>
      <c r="J28" s="9">
        <f t="shared" si="1"/>
        <v>4691.3077300549985</v>
      </c>
      <c r="K28" s="7">
        <f t="shared" si="9"/>
        <v>61824.718739584408</v>
      </c>
      <c r="L28" s="49"/>
      <c r="M28" s="49"/>
      <c r="N28" s="49"/>
      <c r="O28" s="49"/>
      <c r="P28" s="49"/>
      <c r="Q28" s="49"/>
      <c r="R28" s="49"/>
    </row>
    <row r="29" spans="1:18" x14ac:dyDescent="0.3">
      <c r="A29" s="5">
        <v>15</v>
      </c>
      <c r="B29" s="6">
        <f t="shared" si="2"/>
        <v>307449.49338320049</v>
      </c>
      <c r="C29" s="8">
        <f t="shared" si="3"/>
        <v>0.1338662660220965</v>
      </c>
      <c r="D29" s="9">
        <f t="shared" si="4"/>
        <v>-41157.115669594314</v>
      </c>
      <c r="E29" s="4">
        <f t="shared" si="5"/>
        <v>0.14047023493368505</v>
      </c>
      <c r="F29" s="4">
        <f t="shared" si="0"/>
        <v>0.16047023493368504</v>
      </c>
      <c r="G29" s="9">
        <f t="shared" si="6"/>
        <v>49336.492433444626</v>
      </c>
      <c r="H29" s="7">
        <f t="shared" si="7"/>
        <v>8179.3767638503123</v>
      </c>
      <c r="I29" s="7">
        <f t="shared" si="8"/>
        <v>89492.336201089522</v>
      </c>
      <c r="J29" s="9">
        <f t="shared" si="1"/>
        <v>4723.3862741352132</v>
      </c>
      <c r="K29" s="7">
        <f t="shared" si="9"/>
        <v>66548.105013719614</v>
      </c>
      <c r="L29" s="49"/>
      <c r="M29" s="49"/>
      <c r="N29" s="49"/>
      <c r="O29" s="49"/>
      <c r="P29" s="49"/>
      <c r="Q29" s="49"/>
      <c r="R29" s="49"/>
    </row>
    <row r="30" spans="1:18" x14ac:dyDescent="0.3">
      <c r="A30" s="5">
        <v>16</v>
      </c>
      <c r="B30" s="6">
        <f t="shared" si="2"/>
        <v>305912.2459162845</v>
      </c>
      <c r="C30" s="8">
        <f t="shared" si="3"/>
        <v>0.13620892567748319</v>
      </c>
      <c r="D30" s="9">
        <f t="shared" si="4"/>
        <v>-41667.978367843156</v>
      </c>
      <c r="E30" s="4">
        <f t="shared" si="5"/>
        <v>0.1441926961594277</v>
      </c>
      <c r="F30" s="4">
        <f t="shared" si="0"/>
        <v>0.16419269615942769</v>
      </c>
      <c r="G30" s="9">
        <f t="shared" si="6"/>
        <v>50228.556445180628</v>
      </c>
      <c r="H30" s="7">
        <f t="shared" si="7"/>
        <v>8560.5780773374718</v>
      </c>
      <c r="I30" s="7">
        <f t="shared" si="8"/>
        <v>98052.914278426993</v>
      </c>
      <c r="J30" s="9">
        <f t="shared" si="1"/>
        <v>4753.3851290509538</v>
      </c>
      <c r="K30" s="7">
        <f t="shared" si="9"/>
        <v>71301.490142770563</v>
      </c>
      <c r="L30" s="49"/>
      <c r="M30" s="49"/>
      <c r="N30" s="49"/>
      <c r="O30" s="49"/>
      <c r="P30" s="49"/>
      <c r="Q30" s="49"/>
      <c r="R30" s="49"/>
    </row>
    <row r="31" spans="1:18" x14ac:dyDescent="0.3">
      <c r="A31" s="5">
        <v>17</v>
      </c>
      <c r="B31" s="6">
        <f t="shared" si="2"/>
        <v>304382.68468670308</v>
      </c>
      <c r="C31" s="8">
        <f t="shared" si="3"/>
        <v>0.13859258187683915</v>
      </c>
      <c r="D31" s="9">
        <f t="shared" si="4"/>
        <v>-42185.18214933401</v>
      </c>
      <c r="E31" s="4">
        <f t="shared" si="5"/>
        <v>0.14801380260765254</v>
      </c>
      <c r="F31" s="4">
        <f t="shared" si="0"/>
        <v>0.16801380260765253</v>
      </c>
      <c r="G31" s="9">
        <f t="shared" si="6"/>
        <v>51140.492302139071</v>
      </c>
      <c r="H31" s="7">
        <f t="shared" si="7"/>
        <v>8955.3101528050611</v>
      </c>
      <c r="I31" s="7">
        <f t="shared" si="8"/>
        <v>107008.22443123205</v>
      </c>
      <c r="J31" s="9">
        <f t="shared" si="1"/>
        <v>4781.313306385041</v>
      </c>
      <c r="K31" s="7">
        <f t="shared" si="9"/>
        <v>76082.803449155603</v>
      </c>
      <c r="L31" s="49"/>
      <c r="M31" s="49"/>
      <c r="N31" s="49"/>
      <c r="O31" s="49"/>
      <c r="P31" s="49"/>
      <c r="Q31" s="49"/>
      <c r="R31" s="49"/>
    </row>
    <row r="32" spans="1:18" x14ac:dyDescent="0.3">
      <c r="A32" s="5">
        <v>18</v>
      </c>
      <c r="B32" s="6">
        <f t="shared" si="2"/>
        <v>302860.77126326959</v>
      </c>
      <c r="C32" s="8">
        <f t="shared" si="3"/>
        <v>0.14101795205968384</v>
      </c>
      <c r="D32" s="9">
        <f t="shared" si="4"/>
        <v>-42708.805722762627</v>
      </c>
      <c r="E32" s="4">
        <f t="shared" si="5"/>
        <v>0.15193616837675533</v>
      </c>
      <c r="F32" s="4">
        <f t="shared" si="0"/>
        <v>0.17193616837675532</v>
      </c>
      <c r="G32" s="9">
        <f t="shared" si="6"/>
        <v>52072.720562635499</v>
      </c>
      <c r="H32" s="7">
        <f t="shared" si="7"/>
        <v>9363.9148398728721</v>
      </c>
      <c r="I32" s="7">
        <f t="shared" si="8"/>
        <v>116372.13927110493</v>
      </c>
      <c r="J32" s="9">
        <f t="shared" si="1"/>
        <v>4807.1833552250955</v>
      </c>
      <c r="K32" s="7">
        <f t="shared" si="9"/>
        <v>80889.986804380693</v>
      </c>
      <c r="L32" s="49"/>
      <c r="M32" s="49"/>
      <c r="N32" s="49"/>
      <c r="O32" s="49"/>
      <c r="P32" s="49"/>
      <c r="Q32" s="49"/>
      <c r="R32" s="49"/>
    </row>
    <row r="33" spans="1:18" x14ac:dyDescent="0.3">
      <c r="A33" s="5">
        <v>19</v>
      </c>
      <c r="B33" s="6">
        <f t="shared" si="2"/>
        <v>301346.46740695322</v>
      </c>
      <c r="C33" s="8">
        <f t="shared" si="3"/>
        <v>0.14348576622072831</v>
      </c>
      <c r="D33" s="9">
        <f t="shared" si="4"/>
        <v>-43238.928773796411</v>
      </c>
      <c r="E33" s="4">
        <f t="shared" si="5"/>
        <v>0.15596247683873934</v>
      </c>
      <c r="F33" s="4">
        <f t="shared" si="0"/>
        <v>0.17596247683873933</v>
      </c>
      <c r="G33" s="9">
        <f t="shared" si="6"/>
        <v>53025.67079153192</v>
      </c>
      <c r="H33" s="7">
        <f t="shared" si="7"/>
        <v>9786.7420177355089</v>
      </c>
      <c r="I33" s="7">
        <f t="shared" si="8"/>
        <v>126158.88128884044</v>
      </c>
      <c r="J33" s="9">
        <f t="shared" si="1"/>
        <v>4831.011073037289</v>
      </c>
      <c r="K33" s="7">
        <f t="shared" si="9"/>
        <v>85720.997877417976</v>
      </c>
      <c r="L33" s="49"/>
      <c r="M33" s="49"/>
      <c r="N33" s="49"/>
      <c r="O33" s="49"/>
      <c r="P33" s="49"/>
      <c r="Q33" s="49"/>
      <c r="R33" s="49"/>
    </row>
    <row r="34" spans="1:18" x14ac:dyDescent="0.3">
      <c r="A34" s="5">
        <v>20</v>
      </c>
      <c r="B34" s="6">
        <f t="shared" si="2"/>
        <v>299839.73506991845</v>
      </c>
      <c r="C34" s="8">
        <f t="shared" si="3"/>
        <v>0.14599676712959106</v>
      </c>
      <c r="D34" s="9">
        <f t="shared" si="4"/>
        <v>-43775.631977201163</v>
      </c>
      <c r="E34" s="4">
        <f t="shared" si="5"/>
        <v>0.16009548247496594</v>
      </c>
      <c r="F34" s="4">
        <f t="shared" si="0"/>
        <v>0.18009548247496593</v>
      </c>
      <c r="G34" s="9">
        <f t="shared" si="6"/>
        <v>53999.781752582923</v>
      </c>
      <c r="H34" s="7">
        <f t="shared" si="7"/>
        <v>10224.14977538176</v>
      </c>
      <c r="I34" s="7">
        <f t="shared" si="8"/>
        <v>136383.03106422219</v>
      </c>
      <c r="J34" s="9">
        <f t="shared" si="1"/>
        <v>4852.8152332307518</v>
      </c>
      <c r="K34" s="7">
        <f t="shared" si="9"/>
        <v>90573.813110648727</v>
      </c>
      <c r="L34" s="49"/>
      <c r="M34" s="49"/>
      <c r="N34" s="49"/>
      <c r="O34" s="49"/>
      <c r="P34" s="49"/>
      <c r="Q34" s="49"/>
      <c r="R34" s="49"/>
    </row>
    <row r="35" spans="1:18" x14ac:dyDescent="0.3">
      <c r="A35" s="5">
        <v>21</v>
      </c>
      <c r="B35" s="6">
        <f t="shared" si="2"/>
        <v>298340.53639456886</v>
      </c>
      <c r="C35" s="8">
        <f t="shared" si="3"/>
        <v>0.14855171055435892</v>
      </c>
      <c r="D35" s="9">
        <f t="shared" si="4"/>
        <v>-44318.997009118175</v>
      </c>
      <c r="E35" s="4">
        <f t="shared" si="5"/>
        <v>0.16433801276055254</v>
      </c>
      <c r="F35" s="4">
        <f t="shared" si="0"/>
        <v>0.18433801276055253</v>
      </c>
      <c r="G35" s="9">
        <f t="shared" si="6"/>
        <v>54995.501604892124</v>
      </c>
      <c r="H35" s="7">
        <f t="shared" si="7"/>
        <v>10676.504595773949</v>
      </c>
      <c r="I35" s="7">
        <f t="shared" si="8"/>
        <v>147059.53565999615</v>
      </c>
      <c r="J35" s="9">
        <f t="shared" si="1"/>
        <v>4872.617328569333</v>
      </c>
      <c r="K35" s="7">
        <f t="shared" si="9"/>
        <v>95446.430439218064</v>
      </c>
      <c r="L35" s="49"/>
      <c r="M35" s="49"/>
      <c r="N35" s="49"/>
      <c r="O35" s="49"/>
      <c r="P35" s="49"/>
      <c r="Q35" s="49"/>
      <c r="R35" s="49"/>
    </row>
    <row r="36" spans="1:18" x14ac:dyDescent="0.3">
      <c r="A36" s="5">
        <v>22</v>
      </c>
      <c r="B36" s="6">
        <f t="shared" si="2"/>
        <v>296848.83371259604</v>
      </c>
      <c r="C36" s="8">
        <f t="shared" si="3"/>
        <v>0.15115136548906022</v>
      </c>
      <c r="D36" s="9">
        <f t="shared" si="4"/>
        <v>-44869.106559493863</v>
      </c>
      <c r="E36" s="4">
        <f t="shared" si="5"/>
        <v>0.16869297009870718</v>
      </c>
      <c r="F36" s="4">
        <f t="shared" si="0"/>
        <v>0.18869297009870717</v>
      </c>
      <c r="G36" s="9">
        <f t="shared" si="6"/>
        <v>56013.288103566978</v>
      </c>
      <c r="H36" s="7">
        <f t="shared" si="7"/>
        <v>11144.181544073115</v>
      </c>
      <c r="I36" s="7">
        <f t="shared" si="8"/>
        <v>158203.71720406925</v>
      </c>
      <c r="J36" s="9">
        <f t="shared" si="1"/>
        <v>4890.4413296272378</v>
      </c>
      <c r="K36" s="7">
        <f t="shared" si="9"/>
        <v>100336.8717688453</v>
      </c>
      <c r="L36" s="49"/>
      <c r="M36" s="49"/>
      <c r="N36" s="49"/>
      <c r="O36" s="49"/>
      <c r="P36" s="49"/>
      <c r="Q36" s="49"/>
      <c r="R36" s="49"/>
    </row>
    <row r="37" spans="1:18" x14ac:dyDescent="0.3">
      <c r="A37" s="5">
        <v>23</v>
      </c>
      <c r="B37" s="6">
        <f t="shared" si="2"/>
        <v>295364.58954403305</v>
      </c>
      <c r="C37" s="8">
        <f t="shared" si="3"/>
        <v>0.15379651438511879</v>
      </c>
      <c r="D37" s="9">
        <f t="shared" si="4"/>
        <v>-45426.044344663584</v>
      </c>
      <c r="E37" s="4">
        <f t="shared" si="5"/>
        <v>0.1731633338063229</v>
      </c>
      <c r="F37" s="4">
        <f t="shared" si="0"/>
        <v>0.19316333380632289</v>
      </c>
      <c r="G37" s="9">
        <f t="shared" si="6"/>
        <v>57053.608804661606</v>
      </c>
      <c r="H37" s="7">
        <f t="shared" si="7"/>
        <v>11627.564459998022</v>
      </c>
      <c r="I37" s="7">
        <f t="shared" si="8"/>
        <v>169831.28166406727</v>
      </c>
      <c r="J37" s="9">
        <f t="shared" si="1"/>
        <v>4906.3134575232725</v>
      </c>
      <c r="K37" s="7">
        <f t="shared" si="9"/>
        <v>105243.18522636857</v>
      </c>
      <c r="L37" s="49"/>
      <c r="M37" s="49"/>
      <c r="N37" s="49"/>
      <c r="O37" s="49"/>
      <c r="P37" s="49"/>
      <c r="Q37" s="49"/>
      <c r="R37" s="49"/>
    </row>
    <row r="38" spans="1:18" x14ac:dyDescent="0.3">
      <c r="A38" s="5">
        <v>24</v>
      </c>
      <c r="B38" s="6">
        <f t="shared" si="2"/>
        <v>293887.76659631287</v>
      </c>
      <c r="C38" s="8">
        <f t="shared" si="3"/>
        <v>0.15648795338685839</v>
      </c>
      <c r="D38" s="9">
        <f t="shared" si="4"/>
        <v>-45989.895120091729</v>
      </c>
      <c r="E38" s="4">
        <f t="shared" si="5"/>
        <v>0.17775216215219045</v>
      </c>
      <c r="F38" s="4">
        <f t="shared" si="0"/>
        <v>0.19775216215219044</v>
      </c>
      <c r="G38" s="9">
        <f t="shared" si="6"/>
        <v>58116.941274499157</v>
      </c>
      <c r="H38" s="7">
        <f t="shared" si="7"/>
        <v>12127.046154407428</v>
      </c>
      <c r="I38" s="7">
        <f t="shared" si="8"/>
        <v>181958.3278184747</v>
      </c>
      <c r="J38" s="9">
        <f t="shared" si="1"/>
        <v>4920.2619702045122</v>
      </c>
      <c r="K38" s="7">
        <f t="shared" si="9"/>
        <v>110163.44719657308</v>
      </c>
      <c r="L38" s="49"/>
      <c r="M38" s="49"/>
      <c r="N38" s="49"/>
      <c r="O38" s="49"/>
      <c r="P38" s="49"/>
      <c r="Q38" s="49"/>
      <c r="R38" s="49"/>
    </row>
    <row r="39" spans="1:18" x14ac:dyDescent="0.3">
      <c r="A39" s="5">
        <v>25</v>
      </c>
      <c r="B39" s="6">
        <f t="shared" si="2"/>
        <v>292418.3277633313</v>
      </c>
      <c r="C39" s="8">
        <f t="shared" si="3"/>
        <v>0.15922649257112842</v>
      </c>
      <c r="D39" s="9">
        <f t="shared" si="4"/>
        <v>-46560.744693269866</v>
      </c>
      <c r="E39" s="4">
        <f t="shared" si="5"/>
        <v>0.1824625944492235</v>
      </c>
      <c r="F39" s="4">
        <f t="shared" si="0"/>
        <v>0.20246259444922349</v>
      </c>
      <c r="G39" s="9">
        <f t="shared" si="6"/>
        <v>59203.773303467453</v>
      </c>
      <c r="H39" s="7">
        <f t="shared" si="7"/>
        <v>12643.028610197587</v>
      </c>
      <c r="I39" s="7">
        <f t="shared" si="8"/>
        <v>194601.3564286723</v>
      </c>
      <c r="J39" s="9">
        <f t="shared" si="1"/>
        <v>4932.3169615852039</v>
      </c>
      <c r="K39" s="7">
        <f t="shared" si="9"/>
        <v>115095.76415815829</v>
      </c>
      <c r="L39" s="49"/>
      <c r="M39" s="49"/>
      <c r="N39" s="49"/>
      <c r="O39" s="49"/>
      <c r="P39" s="49"/>
      <c r="Q39" s="49"/>
      <c r="R39" s="49"/>
    </row>
    <row r="40" spans="1:18" x14ac:dyDescent="0.3">
      <c r="A40" s="49"/>
      <c r="B40" s="49"/>
      <c r="C40" s="49"/>
      <c r="D40" s="49"/>
      <c r="E40" s="49"/>
      <c r="F40" s="49"/>
      <c r="G40" s="49"/>
      <c r="H40" s="50"/>
      <c r="I40" s="49"/>
      <c r="J40" s="70"/>
      <c r="K40" s="70"/>
      <c r="L40" s="70"/>
      <c r="M40" s="70"/>
      <c r="N40" s="70"/>
      <c r="O40" s="70"/>
      <c r="P40" s="70"/>
      <c r="Q40" s="70"/>
      <c r="R40" s="70"/>
    </row>
    <row r="41" spans="1:18" x14ac:dyDescent="0.3">
      <c r="A41" s="49"/>
      <c r="B41" s="49"/>
      <c r="C41" s="49"/>
      <c r="D41" s="49"/>
      <c r="E41" s="49"/>
      <c r="F41" s="49"/>
      <c r="G41" s="49"/>
      <c r="H41" s="50"/>
      <c r="I41" s="49"/>
      <c r="J41" s="70"/>
      <c r="K41" s="70"/>
      <c r="L41" s="70"/>
      <c r="M41" s="70"/>
      <c r="N41" s="70"/>
      <c r="O41" s="70"/>
      <c r="P41" s="70"/>
      <c r="Q41" s="70"/>
      <c r="R41" s="70"/>
    </row>
    <row r="42" spans="1:18" x14ac:dyDescent="0.3">
      <c r="A42" s="49"/>
      <c r="B42" s="49"/>
      <c r="C42" s="49"/>
      <c r="D42" s="49"/>
      <c r="E42" s="49"/>
      <c r="F42" s="49"/>
      <c r="G42" s="49"/>
      <c r="H42" s="50"/>
      <c r="I42" s="49"/>
      <c r="J42" s="70"/>
      <c r="K42" s="70"/>
      <c r="L42" s="70"/>
      <c r="M42" s="70"/>
      <c r="N42" s="70"/>
      <c r="O42" s="70"/>
      <c r="P42" s="70"/>
      <c r="Q42" s="70"/>
      <c r="R42" s="70"/>
    </row>
  </sheetData>
  <mergeCells count="22">
    <mergeCell ref="A2:D2"/>
    <mergeCell ref="E2:J2"/>
    <mergeCell ref="A5:C5"/>
    <mergeCell ref="E5:J5"/>
    <mergeCell ref="A6:C6"/>
    <mergeCell ref="E6:J6"/>
    <mergeCell ref="A12:C12"/>
    <mergeCell ref="E12:J12"/>
    <mergeCell ref="A3:C3"/>
    <mergeCell ref="E3:J3"/>
    <mergeCell ref="A4:C4"/>
    <mergeCell ref="E4:J4"/>
    <mergeCell ref="A10:C10"/>
    <mergeCell ref="E10:J10"/>
    <mergeCell ref="A11:C11"/>
    <mergeCell ref="E11:J11"/>
    <mergeCell ref="A7:C7"/>
    <mergeCell ref="E7:J7"/>
    <mergeCell ref="A8:C8"/>
    <mergeCell ref="E8:J8"/>
    <mergeCell ref="A9:C9"/>
    <mergeCell ref="E9:J9"/>
  </mergeCells>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45"/>
  <sheetViews>
    <sheetView topLeftCell="A5" workbookViewId="0">
      <selection activeCell="L17" sqref="L17:L41"/>
    </sheetView>
  </sheetViews>
  <sheetFormatPr defaultRowHeight="14.4" x14ac:dyDescent="0.3"/>
  <cols>
    <col min="1" max="1" width="9.109375" customWidth="1"/>
    <col min="2" max="2" width="11.33203125" customWidth="1"/>
    <col min="3" max="3" width="15.77734375" customWidth="1"/>
    <col min="4" max="4" width="13.6640625" customWidth="1"/>
    <col min="5" max="5" width="11.88671875" customWidth="1"/>
    <col min="6" max="6" width="13.44140625" customWidth="1"/>
    <col min="7" max="7" width="14" customWidth="1"/>
    <col min="8" max="8" width="11.6640625" customWidth="1"/>
    <col min="9" max="9" width="12.88671875" customWidth="1"/>
    <col min="10" max="10" width="12.44140625" customWidth="1"/>
    <col min="11" max="11" width="15.21875" customWidth="1"/>
    <col min="12" max="12" width="13.44140625" customWidth="1"/>
  </cols>
  <sheetData>
    <row r="1" spans="1:18" s="33" customFormat="1" ht="30" customHeight="1" x14ac:dyDescent="0.3">
      <c r="A1" s="42" t="s">
        <v>21</v>
      </c>
      <c r="B1" s="43" t="str">
        <f>'Welcome!'!G20</f>
        <v>% Discount 1</v>
      </c>
      <c r="C1" s="43"/>
      <c r="D1" s="43"/>
      <c r="E1" s="43"/>
      <c r="F1" s="43"/>
      <c r="G1" s="43"/>
      <c r="H1" s="43"/>
      <c r="I1" s="43"/>
      <c r="J1" s="44"/>
      <c r="K1" s="67"/>
      <c r="L1" s="67"/>
      <c r="M1" s="67"/>
      <c r="N1" s="67"/>
      <c r="O1" s="67"/>
      <c r="P1" s="67"/>
      <c r="Q1" s="67"/>
      <c r="R1" s="67"/>
    </row>
    <row r="2" spans="1:18" s="1" customFormat="1" x14ac:dyDescent="0.3">
      <c r="A2" s="183" t="s">
        <v>16</v>
      </c>
      <c r="B2" s="183"/>
      <c r="C2" s="183"/>
      <c r="D2" s="183"/>
      <c r="E2" s="182" t="s">
        <v>7</v>
      </c>
      <c r="F2" s="182"/>
      <c r="G2" s="182"/>
      <c r="H2" s="182"/>
      <c r="I2" s="182"/>
      <c r="J2" s="182"/>
      <c r="K2" s="68"/>
      <c r="L2" s="68"/>
      <c r="M2" s="68"/>
      <c r="N2" s="68"/>
      <c r="O2" s="68"/>
      <c r="P2" s="68"/>
      <c r="Q2" s="68"/>
      <c r="R2" s="68"/>
    </row>
    <row r="3" spans="1:18" s="107" customFormat="1" x14ac:dyDescent="0.3">
      <c r="A3" s="179" t="s">
        <v>79</v>
      </c>
      <c r="B3" s="180"/>
      <c r="C3" s="181"/>
      <c r="D3" s="111">
        <f>'Welcome!'!C10</f>
        <v>200</v>
      </c>
      <c r="E3" s="178"/>
      <c r="F3" s="178"/>
      <c r="G3" s="178"/>
      <c r="H3" s="178"/>
      <c r="I3" s="178"/>
      <c r="J3" s="178"/>
      <c r="K3" s="49"/>
      <c r="L3" s="49"/>
      <c r="M3" s="49"/>
      <c r="N3" s="49"/>
      <c r="O3" s="49"/>
      <c r="P3" s="49"/>
      <c r="Q3" s="49"/>
      <c r="R3" s="69"/>
    </row>
    <row r="4" spans="1:18" s="107" customFormat="1" x14ac:dyDescent="0.3">
      <c r="A4" s="179" t="s">
        <v>80</v>
      </c>
      <c r="B4" s="180"/>
      <c r="C4" s="181"/>
      <c r="D4" s="114">
        <f>'Welcome!'!C11</f>
        <v>1649</v>
      </c>
      <c r="E4" s="178" t="s">
        <v>94</v>
      </c>
      <c r="F4" s="178"/>
      <c r="G4" s="178"/>
      <c r="H4" s="178"/>
      <c r="I4" s="178"/>
      <c r="J4" s="178"/>
      <c r="K4" s="49"/>
      <c r="L4" s="49"/>
      <c r="M4" s="49"/>
      <c r="N4" s="49"/>
      <c r="O4" s="49"/>
      <c r="P4" s="49"/>
      <c r="Q4" s="49"/>
      <c r="R4" s="69"/>
    </row>
    <row r="5" spans="1:18" s="107" customFormat="1" ht="14.4" customHeight="1" x14ac:dyDescent="0.3">
      <c r="A5" s="185" t="s">
        <v>86</v>
      </c>
      <c r="B5" s="186"/>
      <c r="C5" s="187"/>
      <c r="D5" s="114">
        <f>D3*D4</f>
        <v>329800</v>
      </c>
      <c r="E5" s="184" t="s">
        <v>83</v>
      </c>
      <c r="F5" s="184"/>
      <c r="G5" s="184"/>
      <c r="H5" s="184"/>
      <c r="I5" s="184"/>
      <c r="J5" s="184"/>
      <c r="K5" s="49"/>
      <c r="L5" s="49"/>
      <c r="M5" s="49"/>
      <c r="N5" s="49"/>
      <c r="O5" s="49"/>
      <c r="P5" s="49"/>
      <c r="Q5" s="49"/>
      <c r="R5" s="49"/>
    </row>
    <row r="6" spans="1:18" s="107" customFormat="1" x14ac:dyDescent="0.3">
      <c r="A6" s="178" t="s">
        <v>5</v>
      </c>
      <c r="B6" s="178"/>
      <c r="C6" s="178"/>
      <c r="D6" s="79">
        <f>'Welcome!'!G21</f>
        <v>0.10566</v>
      </c>
      <c r="E6" s="178" t="s">
        <v>84</v>
      </c>
      <c r="F6" s="178"/>
      <c r="G6" s="178"/>
      <c r="H6" s="178"/>
      <c r="I6" s="178"/>
      <c r="J6" s="178"/>
      <c r="K6" s="49"/>
      <c r="L6" s="49"/>
      <c r="M6" s="49"/>
      <c r="N6" s="49"/>
      <c r="O6" s="49"/>
      <c r="P6" s="49"/>
      <c r="Q6" s="49"/>
      <c r="R6" s="49"/>
    </row>
    <row r="7" spans="1:18" x14ac:dyDescent="0.3">
      <c r="A7" s="178" t="s">
        <v>4</v>
      </c>
      <c r="B7" s="178"/>
      <c r="C7" s="178"/>
      <c r="D7" s="112">
        <f>'Welcome!'!C13</f>
        <v>9.74E-2</v>
      </c>
      <c r="E7" s="143" t="s">
        <v>92</v>
      </c>
      <c r="F7" s="143"/>
      <c r="G7" s="143"/>
      <c r="H7" s="143"/>
      <c r="I7" s="143"/>
      <c r="J7" s="143"/>
      <c r="K7" s="49"/>
      <c r="L7" s="49"/>
      <c r="M7" s="49"/>
      <c r="N7" s="49"/>
      <c r="O7" s="49"/>
      <c r="P7" s="49"/>
      <c r="Q7" s="49"/>
      <c r="R7" s="49"/>
    </row>
    <row r="8" spans="1:18" x14ac:dyDescent="0.3">
      <c r="A8" s="178" t="s">
        <v>9</v>
      </c>
      <c r="B8" s="178"/>
      <c r="C8" s="178"/>
      <c r="D8" s="80">
        <f>'Welcome!'!C14</f>
        <v>0.02</v>
      </c>
      <c r="E8" s="143" t="s">
        <v>93</v>
      </c>
      <c r="F8" s="143"/>
      <c r="G8" s="143"/>
      <c r="H8" s="143"/>
      <c r="I8" s="143"/>
      <c r="J8" s="143"/>
      <c r="K8" s="49"/>
      <c r="L8" s="49"/>
      <c r="M8" s="49"/>
      <c r="N8" s="49"/>
      <c r="O8" s="49"/>
      <c r="P8" s="49"/>
      <c r="Q8" s="49"/>
      <c r="R8" s="49"/>
    </row>
    <row r="9" spans="1:18" x14ac:dyDescent="0.3">
      <c r="A9" s="178" t="s">
        <v>6</v>
      </c>
      <c r="B9" s="178"/>
      <c r="C9" s="178"/>
      <c r="D9" s="77" t="str">
        <f>'Welcome!'!G22</f>
        <v>NA</v>
      </c>
      <c r="E9" s="178"/>
      <c r="F9" s="178"/>
      <c r="G9" s="178"/>
      <c r="H9" s="178"/>
      <c r="I9" s="178"/>
      <c r="J9" s="178"/>
      <c r="K9" s="49"/>
      <c r="L9" s="49"/>
      <c r="M9" s="49"/>
      <c r="N9" s="49"/>
      <c r="O9" s="49"/>
      <c r="P9" s="49"/>
      <c r="Q9" s="49"/>
      <c r="R9" s="4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4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49"/>
    </row>
    <row r="12" spans="1:18" x14ac:dyDescent="0.3">
      <c r="A12" s="178" t="s">
        <v>67</v>
      </c>
      <c r="B12" s="178"/>
      <c r="C12" s="178"/>
      <c r="D12" s="115">
        <f>'Welcome!'!G23</f>
        <v>0.1</v>
      </c>
      <c r="E12" s="143" t="s">
        <v>89</v>
      </c>
      <c r="F12" s="143"/>
      <c r="G12" s="143"/>
      <c r="H12" s="143"/>
      <c r="I12" s="143"/>
      <c r="J12" s="143"/>
      <c r="K12" s="49"/>
      <c r="L12" s="49"/>
      <c r="M12" s="49"/>
      <c r="N12" s="49"/>
      <c r="O12" s="49"/>
      <c r="P12" s="49"/>
      <c r="Q12" s="49"/>
      <c r="R12" s="49"/>
    </row>
    <row r="13" spans="1:18" x14ac:dyDescent="0.3">
      <c r="A13" s="178" t="s">
        <v>90</v>
      </c>
      <c r="B13" s="178"/>
      <c r="C13" s="178"/>
      <c r="D13" s="116">
        <f>'Welcome!'!G24</f>
        <v>0</v>
      </c>
      <c r="E13" s="143" t="s">
        <v>91</v>
      </c>
      <c r="F13" s="143"/>
      <c r="G13" s="143"/>
      <c r="H13" s="143"/>
      <c r="I13" s="143"/>
      <c r="J13" s="143"/>
      <c r="K13" s="49"/>
      <c r="L13" s="49"/>
      <c r="M13" s="49"/>
      <c r="N13" s="49"/>
      <c r="O13" s="49"/>
      <c r="P13" s="49"/>
      <c r="Q13" s="49"/>
      <c r="R13" s="49"/>
    </row>
    <row r="14" spans="1:18" x14ac:dyDescent="0.3">
      <c r="A14" s="178" t="s">
        <v>74</v>
      </c>
      <c r="B14" s="178"/>
      <c r="C14" s="178"/>
      <c r="D14" s="78">
        <f>'Welcome!'!C17</f>
        <v>0.04</v>
      </c>
      <c r="E14" s="143" t="s">
        <v>75</v>
      </c>
      <c r="F14" s="143"/>
      <c r="G14" s="143"/>
      <c r="H14" s="143"/>
      <c r="I14" s="143"/>
      <c r="J14" s="143"/>
      <c r="K14" s="49"/>
      <c r="L14" s="49"/>
      <c r="M14" s="49"/>
      <c r="N14" s="49"/>
      <c r="O14" s="49"/>
      <c r="P14" s="49"/>
      <c r="Q14" s="49"/>
      <c r="R14" s="49"/>
    </row>
    <row r="15" spans="1:18" s="2" customFormat="1" x14ac:dyDescent="0.3">
      <c r="A15" s="47"/>
      <c r="B15" s="47"/>
      <c r="C15" s="47"/>
      <c r="D15" s="48"/>
      <c r="E15" s="48"/>
      <c r="F15" s="48"/>
      <c r="G15" s="48"/>
      <c r="H15" s="48"/>
      <c r="I15" s="48"/>
      <c r="J15" s="48"/>
      <c r="K15" s="69"/>
      <c r="L15" s="69"/>
      <c r="M15" s="69"/>
      <c r="N15" s="69"/>
      <c r="O15" s="69"/>
      <c r="P15" s="69"/>
      <c r="Q15" s="69"/>
      <c r="R15" s="69"/>
    </row>
    <row r="16" spans="1:18" ht="57.6" x14ac:dyDescent="0.3">
      <c r="A16" s="3" t="s">
        <v>0</v>
      </c>
      <c r="B16" s="3" t="s">
        <v>12</v>
      </c>
      <c r="C16" s="3" t="s">
        <v>19</v>
      </c>
      <c r="D16" s="3" t="s">
        <v>20</v>
      </c>
      <c r="E16" s="10" t="s">
        <v>11</v>
      </c>
      <c r="F16" s="3" t="s">
        <v>3</v>
      </c>
      <c r="G16" s="3" t="s">
        <v>8</v>
      </c>
      <c r="H16" s="10" t="s">
        <v>13</v>
      </c>
      <c r="I16" s="3" t="s">
        <v>103</v>
      </c>
      <c r="J16" s="3" t="s">
        <v>104</v>
      </c>
      <c r="K16" s="10" t="s">
        <v>105</v>
      </c>
      <c r="L16" s="3" t="s">
        <v>106</v>
      </c>
      <c r="M16" s="109"/>
      <c r="N16" s="49"/>
      <c r="O16" s="49"/>
      <c r="P16" s="49"/>
      <c r="Q16" s="49"/>
      <c r="R16" s="49"/>
    </row>
    <row r="17" spans="1:18" x14ac:dyDescent="0.3">
      <c r="A17" s="5">
        <v>1</v>
      </c>
      <c r="B17" s="6">
        <f>$D$5</f>
        <v>329800</v>
      </c>
      <c r="C17" s="8">
        <f>G17*(1-$D$12)</f>
        <v>0.10566</v>
      </c>
      <c r="D17" s="12">
        <f>IF(C17&lt;$D$13,$D$13,C17)</f>
        <v>0.10566</v>
      </c>
      <c r="E17" s="9">
        <f>B17*D17*-1</f>
        <v>-34846.667999999998</v>
      </c>
      <c r="F17" s="4">
        <f>D7</f>
        <v>9.74E-2</v>
      </c>
      <c r="G17" s="4">
        <f>F17+$D$8</f>
        <v>0.1174</v>
      </c>
      <c r="H17" s="9">
        <f t="shared" ref="H17:H41" si="0">B17*G17</f>
        <v>38718.520000000004</v>
      </c>
      <c r="I17" s="7">
        <f>E17+H17</f>
        <v>3871.8520000000062</v>
      </c>
      <c r="J17" s="7">
        <f>I17</f>
        <v>3871.8520000000062</v>
      </c>
      <c r="K17" s="9">
        <f>I17/(1+$D$14)^($A17-1)</f>
        <v>3871.8520000000062</v>
      </c>
      <c r="L17" s="7">
        <f>K17</f>
        <v>3871.8520000000062</v>
      </c>
      <c r="M17" s="109"/>
      <c r="N17" s="49"/>
      <c r="O17" s="49"/>
      <c r="P17" s="49"/>
      <c r="Q17" s="49"/>
      <c r="R17" s="49"/>
    </row>
    <row r="18" spans="1:18" x14ac:dyDescent="0.3">
      <c r="A18" s="5">
        <v>2</v>
      </c>
      <c r="B18" s="6">
        <f>B17*(1-$D$10)</f>
        <v>328151</v>
      </c>
      <c r="C18" s="8">
        <f t="shared" ref="C18:C41" si="1">G18*(1-$D$12)</f>
        <v>0.10798299000000001</v>
      </c>
      <c r="D18" s="12">
        <f t="shared" ref="D18:D41" si="2">IF(C18&lt;$D$13,$D$13,C18)</f>
        <v>0.10798299000000001</v>
      </c>
      <c r="E18" s="9">
        <f t="shared" ref="E18:E41" si="3">B18*D18*-1</f>
        <v>-35434.726151490002</v>
      </c>
      <c r="F18" s="4">
        <f t="shared" ref="F18:F41" si="4">F17*(1+$D$11)</f>
        <v>9.9981100000000003E-2</v>
      </c>
      <c r="G18" s="4">
        <f t="shared" ref="G18:G41" si="5">F18+$D$8</f>
        <v>0.11998110000000001</v>
      </c>
      <c r="H18" s="9">
        <f t="shared" si="0"/>
        <v>39371.917946100002</v>
      </c>
      <c r="I18" s="7">
        <f t="shared" ref="I18:I41" si="6">E18+H18</f>
        <v>3937.1917946100002</v>
      </c>
      <c r="J18" s="7">
        <f t="shared" ref="J18:J41" si="7">J17+I18</f>
        <v>7809.0437946100064</v>
      </c>
      <c r="K18" s="9">
        <f>I18/(1+$D$14)^($A18-1)</f>
        <v>3785.7613409711539</v>
      </c>
      <c r="L18" s="7">
        <f>K18+L17</f>
        <v>7657.6133409711601</v>
      </c>
      <c r="M18" s="109"/>
      <c r="N18" s="49"/>
      <c r="O18" s="49"/>
      <c r="P18" s="49"/>
      <c r="Q18" s="49"/>
      <c r="R18" s="49"/>
    </row>
    <row r="19" spans="1:18" x14ac:dyDescent="0.3">
      <c r="A19" s="5">
        <v>3</v>
      </c>
      <c r="B19" s="6">
        <f t="shared" ref="B19:B41" si="8">B18*(1-$D$10)</f>
        <v>326510.245</v>
      </c>
      <c r="C19" s="8">
        <f t="shared" si="1"/>
        <v>0.11036753923500001</v>
      </c>
      <c r="D19" s="12">
        <f t="shared" si="2"/>
        <v>0.11036753923500001</v>
      </c>
      <c r="E19" s="9">
        <f t="shared" si="3"/>
        <v>-36036.132275666962</v>
      </c>
      <c r="F19" s="4">
        <f t="shared" si="4"/>
        <v>0.10263059915</v>
      </c>
      <c r="G19" s="4">
        <f t="shared" si="5"/>
        <v>0.12263059915000001</v>
      </c>
      <c r="H19" s="9">
        <f t="shared" si="0"/>
        <v>40040.146972963295</v>
      </c>
      <c r="I19" s="7">
        <f t="shared" si="6"/>
        <v>4004.0146972963339</v>
      </c>
      <c r="J19" s="7">
        <f t="shared" si="7"/>
        <v>11813.05849190634</v>
      </c>
      <c r="K19" s="9">
        <f t="shared" ref="K19:K41" si="9">I19/(1+$D$14)^($A19-1)</f>
        <v>3701.9366653997167</v>
      </c>
      <c r="L19" s="7">
        <f t="shared" ref="L19:L41" si="10">K19+L18</f>
        <v>11359.550006370877</v>
      </c>
      <c r="M19" s="109"/>
      <c r="N19" s="49"/>
      <c r="O19" s="49"/>
      <c r="P19" s="49"/>
      <c r="Q19" s="49"/>
      <c r="R19" s="49"/>
    </row>
    <row r="20" spans="1:18" x14ac:dyDescent="0.3">
      <c r="A20" s="5">
        <v>4</v>
      </c>
      <c r="B20" s="6">
        <f t="shared" si="8"/>
        <v>324877.69377499999</v>
      </c>
      <c r="C20" s="8">
        <f t="shared" si="1"/>
        <v>0.11281527902472749</v>
      </c>
      <c r="D20" s="12">
        <f t="shared" si="2"/>
        <v>0.11281527902472749</v>
      </c>
      <c r="E20" s="9">
        <f t="shared" si="3"/>
        <v>-36651.167672136595</v>
      </c>
      <c r="F20" s="4">
        <f t="shared" si="4"/>
        <v>0.105350310027475</v>
      </c>
      <c r="G20" s="4">
        <f t="shared" si="5"/>
        <v>0.12535031002747499</v>
      </c>
      <c r="H20" s="9">
        <f t="shared" si="0"/>
        <v>40723.519635707329</v>
      </c>
      <c r="I20" s="7">
        <f t="shared" si="6"/>
        <v>4072.3519635707344</v>
      </c>
      <c r="J20" s="7">
        <f t="shared" si="7"/>
        <v>15885.410455477075</v>
      </c>
      <c r="K20" s="9">
        <f t="shared" si="9"/>
        <v>3620.3060668407329</v>
      </c>
      <c r="L20" s="7">
        <f t="shared" si="10"/>
        <v>14979.856073211609</v>
      </c>
      <c r="M20" s="109"/>
      <c r="N20" s="49"/>
      <c r="O20" s="49"/>
      <c r="P20" s="49"/>
      <c r="Q20" s="49"/>
      <c r="R20" s="49"/>
    </row>
    <row r="21" spans="1:18" x14ac:dyDescent="0.3">
      <c r="A21" s="5">
        <v>5</v>
      </c>
      <c r="B21" s="6">
        <f t="shared" si="8"/>
        <v>323253.30530612497</v>
      </c>
      <c r="C21" s="8">
        <f t="shared" si="1"/>
        <v>0.11532788391888278</v>
      </c>
      <c r="D21" s="12">
        <f t="shared" si="2"/>
        <v>0.11532788391888278</v>
      </c>
      <c r="E21" s="9">
        <f t="shared" si="3"/>
        <v>-37280.119670739958</v>
      </c>
      <c r="F21" s="4">
        <f t="shared" si="4"/>
        <v>0.10814209324320308</v>
      </c>
      <c r="G21" s="4">
        <f t="shared" si="5"/>
        <v>0.12814209324320308</v>
      </c>
      <c r="H21" s="9">
        <f t="shared" si="0"/>
        <v>41422.355189711059</v>
      </c>
      <c r="I21" s="7">
        <f t="shared" si="6"/>
        <v>4142.2355189711016</v>
      </c>
      <c r="J21" s="7">
        <f t="shared" si="7"/>
        <v>20027.645974448176</v>
      </c>
      <c r="K21" s="9">
        <f t="shared" si="9"/>
        <v>3540.8002818486884</v>
      </c>
      <c r="L21" s="7">
        <f t="shared" si="10"/>
        <v>18520.656355060299</v>
      </c>
      <c r="M21" s="109"/>
      <c r="N21" s="49"/>
      <c r="O21" s="49"/>
      <c r="P21" s="49"/>
      <c r="Q21" s="49"/>
      <c r="R21" s="49"/>
    </row>
    <row r="22" spans="1:18" x14ac:dyDescent="0.3">
      <c r="A22" s="5">
        <v>6</v>
      </c>
      <c r="B22" s="6">
        <f t="shared" si="8"/>
        <v>321637.03877959435</v>
      </c>
      <c r="C22" s="8">
        <f t="shared" si="1"/>
        <v>0.11790707284273315</v>
      </c>
      <c r="D22" s="12">
        <f t="shared" si="2"/>
        <v>0.11790707284273315</v>
      </c>
      <c r="E22" s="9">
        <f t="shared" si="3"/>
        <v>-37923.281760306621</v>
      </c>
      <c r="F22" s="4">
        <f t="shared" si="4"/>
        <v>0.11100785871414795</v>
      </c>
      <c r="G22" s="4">
        <f t="shared" si="5"/>
        <v>0.13100785871414794</v>
      </c>
      <c r="H22" s="9">
        <f t="shared" si="0"/>
        <v>42136.979733674016</v>
      </c>
      <c r="I22" s="7">
        <f t="shared" si="6"/>
        <v>4213.6979733673943</v>
      </c>
      <c r="J22" s="7">
        <f t="shared" si="7"/>
        <v>24241.343947815571</v>
      </c>
      <c r="K22" s="9">
        <f t="shared" si="9"/>
        <v>3463.3525840076054</v>
      </c>
      <c r="L22" s="7">
        <f t="shared" si="10"/>
        <v>21984.008939067906</v>
      </c>
      <c r="M22" s="109"/>
      <c r="N22" s="49"/>
      <c r="O22" s="49"/>
      <c r="P22" s="49"/>
      <c r="Q22" s="49"/>
      <c r="R22" s="49"/>
    </row>
    <row r="23" spans="1:18" x14ac:dyDescent="0.3">
      <c r="A23" s="5">
        <v>7</v>
      </c>
      <c r="B23" s="6">
        <f t="shared" si="8"/>
        <v>320028.85358569637</v>
      </c>
      <c r="C23" s="8">
        <f t="shared" si="1"/>
        <v>0.12055461027306559</v>
      </c>
      <c r="D23" s="12">
        <f t="shared" si="2"/>
        <v>0.12055461027306559</v>
      </c>
      <c r="E23" s="9">
        <f t="shared" si="3"/>
        <v>-38580.953720159596</v>
      </c>
      <c r="F23" s="4">
        <f t="shared" si="4"/>
        <v>0.11394956697007287</v>
      </c>
      <c r="G23" s="4">
        <f t="shared" si="5"/>
        <v>0.13394956697007288</v>
      </c>
      <c r="H23" s="9">
        <f t="shared" si="0"/>
        <v>42867.726355732884</v>
      </c>
      <c r="I23" s="7">
        <f t="shared" si="6"/>
        <v>4286.7726355732884</v>
      </c>
      <c r="J23" s="7">
        <f t="shared" si="7"/>
        <v>28528.116583388859</v>
      </c>
      <c r="K23" s="9">
        <f t="shared" si="9"/>
        <v>3387.8986823960704</v>
      </c>
      <c r="L23" s="7">
        <f t="shared" si="10"/>
        <v>25371.907621463975</v>
      </c>
      <c r="M23" s="109"/>
      <c r="N23" s="49"/>
      <c r="O23" s="49"/>
      <c r="P23" s="49"/>
      <c r="Q23" s="49"/>
      <c r="R23" s="49"/>
    </row>
    <row r="24" spans="1:18" x14ac:dyDescent="0.3">
      <c r="A24" s="5">
        <v>8</v>
      </c>
      <c r="B24" s="6">
        <f t="shared" si="8"/>
        <v>318428.70931776788</v>
      </c>
      <c r="C24" s="8">
        <f t="shared" si="1"/>
        <v>0.12327230744530182</v>
      </c>
      <c r="D24" s="12">
        <f t="shared" si="2"/>
        <v>0.12327230744530182</v>
      </c>
      <c r="E24" s="9">
        <f t="shared" si="3"/>
        <v>-39253.441754430525</v>
      </c>
      <c r="F24" s="4">
        <f t="shared" si="4"/>
        <v>0.11696923049477979</v>
      </c>
      <c r="G24" s="4">
        <f t="shared" si="5"/>
        <v>0.1369692304947798</v>
      </c>
      <c r="H24" s="9">
        <f t="shared" si="0"/>
        <v>43614.935282700586</v>
      </c>
      <c r="I24" s="7">
        <f t="shared" si="6"/>
        <v>4361.4935282700608</v>
      </c>
      <c r="J24" s="7">
        <f t="shared" si="7"/>
        <v>32889.61011165892</v>
      </c>
      <c r="K24" s="9">
        <f t="shared" si="9"/>
        <v>3314.3766242979359</v>
      </c>
      <c r="L24" s="7">
        <f t="shared" si="10"/>
        <v>28686.284245761912</v>
      </c>
      <c r="M24" s="109"/>
      <c r="N24" s="49"/>
      <c r="O24" s="49"/>
      <c r="P24" s="49"/>
      <c r="Q24" s="49"/>
      <c r="R24" s="49"/>
    </row>
    <row r="25" spans="1:18" x14ac:dyDescent="0.3">
      <c r="A25" s="5">
        <v>9</v>
      </c>
      <c r="B25" s="6">
        <f t="shared" si="8"/>
        <v>316836.56577117904</v>
      </c>
      <c r="C25" s="8">
        <f t="shared" si="1"/>
        <v>0.12606202359260232</v>
      </c>
      <c r="D25" s="12">
        <f t="shared" si="2"/>
        <v>0.12606202359260232</v>
      </c>
      <c r="E25" s="9">
        <f t="shared" si="3"/>
        <v>-39941.058629245468</v>
      </c>
      <c r="F25" s="4">
        <f t="shared" si="4"/>
        <v>0.12006891510289146</v>
      </c>
      <c r="G25" s="4">
        <f t="shared" si="5"/>
        <v>0.14006891510289146</v>
      </c>
      <c r="H25" s="9">
        <f t="shared" si="0"/>
        <v>44378.954032494963</v>
      </c>
      <c r="I25" s="7">
        <f t="shared" si="6"/>
        <v>4437.8954032494948</v>
      </c>
      <c r="J25" s="7">
        <f t="shared" si="7"/>
        <v>37327.505514908415</v>
      </c>
      <c r="K25" s="9">
        <f t="shared" si="9"/>
        <v>3242.726701977735</v>
      </c>
      <c r="L25" s="7">
        <f t="shared" si="10"/>
        <v>31929.010947739647</v>
      </c>
      <c r="M25" s="109"/>
      <c r="N25" s="49"/>
      <c r="O25" s="49"/>
      <c r="P25" s="49"/>
      <c r="Q25" s="49"/>
      <c r="R25" s="49"/>
    </row>
    <row r="26" spans="1:18" x14ac:dyDescent="0.3">
      <c r="A26" s="5">
        <v>10</v>
      </c>
      <c r="B26" s="6">
        <f t="shared" si="8"/>
        <v>315252.38294232317</v>
      </c>
      <c r="C26" s="8">
        <f t="shared" si="1"/>
        <v>0.12892566721780627</v>
      </c>
      <c r="D26" s="12">
        <f t="shared" si="2"/>
        <v>0.12892566721780627</v>
      </c>
      <c r="E26" s="9">
        <f t="shared" si="3"/>
        <v>-40644.123812842379</v>
      </c>
      <c r="F26" s="4">
        <f t="shared" si="4"/>
        <v>0.12325074135311807</v>
      </c>
      <c r="G26" s="4">
        <f t="shared" si="5"/>
        <v>0.14325074135311808</v>
      </c>
      <c r="H26" s="9">
        <f t="shared" si="0"/>
        <v>45160.137569824867</v>
      </c>
      <c r="I26" s="7">
        <f t="shared" si="6"/>
        <v>4516.0137569824874</v>
      </c>
      <c r="J26" s="7">
        <f t="shared" si="7"/>
        <v>41843.519271890902</v>
      </c>
      <c r="K26" s="9">
        <f t="shared" si="9"/>
        <v>3172.8913633474158</v>
      </c>
      <c r="L26" s="7">
        <f t="shared" si="10"/>
        <v>35101.902311087062</v>
      </c>
      <c r="M26" s="109"/>
      <c r="N26" s="49"/>
      <c r="O26" s="49"/>
      <c r="P26" s="49"/>
      <c r="Q26" s="49"/>
      <c r="R26" s="49"/>
    </row>
    <row r="27" spans="1:18" x14ac:dyDescent="0.3">
      <c r="A27" s="5">
        <v>11</v>
      </c>
      <c r="B27" s="6">
        <f t="shared" si="8"/>
        <v>313676.12102761155</v>
      </c>
      <c r="C27" s="8">
        <f t="shared" si="1"/>
        <v>0.13186519739907812</v>
      </c>
      <c r="D27" s="12">
        <f t="shared" si="2"/>
        <v>0.13186519739907812</v>
      </c>
      <c r="E27" s="9">
        <f t="shared" si="3"/>
        <v>-41362.963618683119</v>
      </c>
      <c r="F27" s="4">
        <f t="shared" si="4"/>
        <v>0.1265168859989757</v>
      </c>
      <c r="G27" s="4">
        <f t="shared" si="5"/>
        <v>0.14651688599897569</v>
      </c>
      <c r="H27" s="9">
        <f t="shared" si="0"/>
        <v>45958.84846520346</v>
      </c>
      <c r="I27" s="7">
        <f t="shared" si="6"/>
        <v>4595.8848465203409</v>
      </c>
      <c r="J27" s="7">
        <f t="shared" si="7"/>
        <v>46439.404118411243</v>
      </c>
      <c r="K27" s="9">
        <f t="shared" si="9"/>
        <v>3104.8151263585969</v>
      </c>
      <c r="L27" s="7">
        <f t="shared" si="10"/>
        <v>38206.717437445659</v>
      </c>
      <c r="M27" s="109"/>
      <c r="N27" s="49"/>
      <c r="O27" s="49"/>
      <c r="P27" s="49"/>
      <c r="Q27" s="49"/>
      <c r="R27" s="49"/>
    </row>
    <row r="28" spans="1:18" x14ac:dyDescent="0.3">
      <c r="A28" s="5">
        <v>12</v>
      </c>
      <c r="B28" s="6">
        <f t="shared" si="8"/>
        <v>312107.74042247346</v>
      </c>
      <c r="C28" s="8">
        <f t="shared" si="1"/>
        <v>0.1348826251301537</v>
      </c>
      <c r="D28" s="12">
        <f t="shared" si="2"/>
        <v>0.1348826251301537</v>
      </c>
      <c r="E28" s="9">
        <f t="shared" si="3"/>
        <v>-42097.911351623807</v>
      </c>
      <c r="F28" s="4">
        <f t="shared" si="4"/>
        <v>0.12986958347794855</v>
      </c>
      <c r="G28" s="4">
        <f t="shared" si="5"/>
        <v>0.14986958347794854</v>
      </c>
      <c r="H28" s="9">
        <f t="shared" si="0"/>
        <v>46775.457057359781</v>
      </c>
      <c r="I28" s="7">
        <f t="shared" si="6"/>
        <v>4677.5457057359745</v>
      </c>
      <c r="J28" s="7">
        <f t="shared" si="7"/>
        <v>51116.949824147217</v>
      </c>
      <c r="K28" s="9">
        <f t="shared" si="9"/>
        <v>3038.4444969617375</v>
      </c>
      <c r="L28" s="7">
        <f t="shared" si="10"/>
        <v>41245.161934407399</v>
      </c>
      <c r="M28" s="109"/>
      <c r="N28" s="49"/>
      <c r="O28" s="49"/>
      <c r="P28" s="49"/>
      <c r="Q28" s="49"/>
      <c r="R28" s="49"/>
    </row>
    <row r="29" spans="1:18" x14ac:dyDescent="0.3">
      <c r="A29" s="5">
        <v>13</v>
      </c>
      <c r="B29" s="6">
        <f t="shared" si="8"/>
        <v>310547.20172036107</v>
      </c>
      <c r="C29" s="8">
        <f t="shared" si="1"/>
        <v>0.13798001469610277</v>
      </c>
      <c r="D29" s="12">
        <f t="shared" si="2"/>
        <v>0.13798001469610277</v>
      </c>
      <c r="E29" s="9">
        <f t="shared" si="3"/>
        <v>-42849.307457209012</v>
      </c>
      <c r="F29" s="4">
        <f t="shared" si="4"/>
        <v>0.1333111274401142</v>
      </c>
      <c r="G29" s="4">
        <f t="shared" si="5"/>
        <v>0.15331112744011419</v>
      </c>
      <c r="H29" s="9">
        <f t="shared" si="0"/>
        <v>47610.341619121122</v>
      </c>
      <c r="I29" s="7">
        <f t="shared" si="6"/>
        <v>4761.03416191211</v>
      </c>
      <c r="J29" s="7">
        <f t="shared" si="7"/>
        <v>55877.983986059327</v>
      </c>
      <c r="K29" s="9">
        <f t="shared" si="9"/>
        <v>2973.7278904802019</v>
      </c>
      <c r="L29" s="7">
        <f t="shared" si="10"/>
        <v>44218.889824887599</v>
      </c>
      <c r="M29" s="109"/>
      <c r="N29" s="49"/>
      <c r="O29" s="49"/>
      <c r="P29" s="49"/>
      <c r="Q29" s="49"/>
      <c r="R29" s="49"/>
    </row>
    <row r="30" spans="1:18" x14ac:dyDescent="0.3">
      <c r="A30" s="5">
        <v>14</v>
      </c>
      <c r="B30" s="6">
        <f t="shared" si="8"/>
        <v>308994.46571175929</v>
      </c>
      <c r="C30" s="8">
        <f t="shared" si="1"/>
        <v>0.14115948508554949</v>
      </c>
      <c r="D30" s="12">
        <f t="shared" si="2"/>
        <v>0.14115948508554949</v>
      </c>
      <c r="E30" s="9">
        <f t="shared" si="3"/>
        <v>-43617.499674156417</v>
      </c>
      <c r="F30" s="4">
        <f t="shared" si="4"/>
        <v>0.13684387231727721</v>
      </c>
      <c r="G30" s="4">
        <f t="shared" si="5"/>
        <v>0.1568438723172772</v>
      </c>
      <c r="H30" s="9">
        <f t="shared" si="0"/>
        <v>48463.888526840463</v>
      </c>
      <c r="I30" s="7">
        <f t="shared" si="6"/>
        <v>4846.3888526840456</v>
      </c>
      <c r="J30" s="7">
        <f t="shared" si="7"/>
        <v>60724.372838743373</v>
      </c>
      <c r="K30" s="9">
        <f t="shared" si="9"/>
        <v>2910.6155562540112</v>
      </c>
      <c r="L30" s="7">
        <f t="shared" si="10"/>
        <v>47129.505381141607</v>
      </c>
      <c r="M30" s="109"/>
      <c r="N30" s="49"/>
      <c r="O30" s="49"/>
      <c r="P30" s="49"/>
      <c r="Q30" s="49"/>
      <c r="R30" s="49"/>
    </row>
    <row r="31" spans="1:18" x14ac:dyDescent="0.3">
      <c r="A31" s="5">
        <v>15</v>
      </c>
      <c r="B31" s="6">
        <f t="shared" si="8"/>
        <v>307449.49338320049</v>
      </c>
      <c r="C31" s="8">
        <f t="shared" si="1"/>
        <v>0.14442321144031653</v>
      </c>
      <c r="D31" s="12">
        <f t="shared" si="2"/>
        <v>0.14442321144031653</v>
      </c>
      <c r="E31" s="9">
        <f t="shared" si="3"/>
        <v>-44402.84319010016</v>
      </c>
      <c r="F31" s="4">
        <f t="shared" si="4"/>
        <v>0.14047023493368505</v>
      </c>
      <c r="G31" s="4">
        <f t="shared" si="5"/>
        <v>0.16047023493368504</v>
      </c>
      <c r="H31" s="9">
        <f t="shared" si="0"/>
        <v>49336.492433444626</v>
      </c>
      <c r="I31" s="7">
        <f t="shared" si="6"/>
        <v>4933.6492433444655</v>
      </c>
      <c r="J31" s="7">
        <f t="shared" si="7"/>
        <v>65658.022082087846</v>
      </c>
      <c r="K31" s="9">
        <f t="shared" si="9"/>
        <v>2849.0595054140845</v>
      </c>
      <c r="L31" s="7">
        <f t="shared" si="10"/>
        <v>49978.564886555694</v>
      </c>
      <c r="M31" s="109"/>
      <c r="N31" s="49"/>
      <c r="O31" s="49"/>
      <c r="P31" s="49"/>
      <c r="Q31" s="49"/>
      <c r="R31" s="49"/>
    </row>
    <row r="32" spans="1:18" x14ac:dyDescent="0.3">
      <c r="A32" s="5">
        <v>16</v>
      </c>
      <c r="B32" s="6">
        <f t="shared" si="8"/>
        <v>305912.2459162845</v>
      </c>
      <c r="C32" s="8">
        <f t="shared" si="1"/>
        <v>0.14777342654348494</v>
      </c>
      <c r="D32" s="12">
        <f t="shared" si="2"/>
        <v>0.14777342654348494</v>
      </c>
      <c r="E32" s="9">
        <f t="shared" si="3"/>
        <v>-45205.700800662569</v>
      </c>
      <c r="F32" s="4">
        <f t="shared" si="4"/>
        <v>0.1441926961594277</v>
      </c>
      <c r="G32" s="4">
        <f t="shared" si="5"/>
        <v>0.16419269615942769</v>
      </c>
      <c r="H32" s="9">
        <f t="shared" si="0"/>
        <v>50228.556445180628</v>
      </c>
      <c r="I32" s="7">
        <f t="shared" si="6"/>
        <v>5022.8556445180584</v>
      </c>
      <c r="J32" s="7">
        <f t="shared" si="7"/>
        <v>70680.877726605904</v>
      </c>
      <c r="K32" s="9">
        <f t="shared" si="9"/>
        <v>2789.0134416538849</v>
      </c>
      <c r="L32" s="7">
        <f t="shared" si="10"/>
        <v>52767.57832820958</v>
      </c>
      <c r="M32" s="109"/>
      <c r="N32" s="49"/>
      <c r="O32" s="49"/>
      <c r="P32" s="49"/>
      <c r="Q32" s="49"/>
      <c r="R32" s="49"/>
    </row>
    <row r="33" spans="1:18" x14ac:dyDescent="0.3">
      <c r="A33" s="5">
        <v>17</v>
      </c>
      <c r="B33" s="6">
        <f t="shared" si="8"/>
        <v>304382.68468670308</v>
      </c>
      <c r="C33" s="8">
        <f t="shared" si="1"/>
        <v>0.15121242234688728</v>
      </c>
      <c r="D33" s="12">
        <f t="shared" si="2"/>
        <v>0.15121242234688728</v>
      </c>
      <c r="E33" s="9">
        <f t="shared" si="3"/>
        <v>-46026.443071925169</v>
      </c>
      <c r="F33" s="4">
        <f t="shared" si="4"/>
        <v>0.14801380260765254</v>
      </c>
      <c r="G33" s="4">
        <f t="shared" si="5"/>
        <v>0.16801380260765253</v>
      </c>
      <c r="H33" s="9">
        <f t="shared" si="0"/>
        <v>51140.492302139071</v>
      </c>
      <c r="I33" s="7">
        <f t="shared" si="6"/>
        <v>5114.0492302139028</v>
      </c>
      <c r="J33" s="7">
        <f t="shared" si="7"/>
        <v>75794.926956819807</v>
      </c>
      <c r="K33" s="9">
        <f t="shared" si="9"/>
        <v>2730.4326948710845</v>
      </c>
      <c r="L33" s="7">
        <f t="shared" si="10"/>
        <v>55498.011023080668</v>
      </c>
      <c r="M33" s="109"/>
      <c r="N33" s="49"/>
      <c r="O33" s="49"/>
      <c r="P33" s="49"/>
      <c r="Q33" s="49"/>
      <c r="R33" s="49"/>
    </row>
    <row r="34" spans="1:18" x14ac:dyDescent="0.3">
      <c r="A34" s="5">
        <v>18</v>
      </c>
      <c r="B34" s="6">
        <f t="shared" si="8"/>
        <v>302860.77126326959</v>
      </c>
      <c r="C34" s="8">
        <f t="shared" si="1"/>
        <v>0.15474255153907979</v>
      </c>
      <c r="D34" s="12">
        <f t="shared" si="2"/>
        <v>0.15474255153907979</v>
      </c>
      <c r="E34" s="9">
        <f t="shared" si="3"/>
        <v>-46865.448506371948</v>
      </c>
      <c r="F34" s="4">
        <f t="shared" si="4"/>
        <v>0.15193616837675533</v>
      </c>
      <c r="G34" s="4">
        <f t="shared" si="5"/>
        <v>0.17193616837675532</v>
      </c>
      <c r="H34" s="9">
        <f t="shared" si="0"/>
        <v>52072.720562635499</v>
      </c>
      <c r="I34" s="7">
        <f t="shared" si="6"/>
        <v>5207.2720562635513</v>
      </c>
      <c r="J34" s="7">
        <f t="shared" si="7"/>
        <v>81002.199013083358</v>
      </c>
      <c r="K34" s="9">
        <f t="shared" si="9"/>
        <v>2673.2741575572413</v>
      </c>
      <c r="L34" s="7">
        <f t="shared" si="10"/>
        <v>58171.285180637911</v>
      </c>
      <c r="M34" s="109"/>
      <c r="N34" s="49"/>
      <c r="O34" s="49"/>
      <c r="P34" s="49"/>
      <c r="Q34" s="49"/>
      <c r="R34" s="49"/>
    </row>
    <row r="35" spans="1:18" x14ac:dyDescent="0.3">
      <c r="A35" s="5">
        <v>19</v>
      </c>
      <c r="B35" s="6">
        <f t="shared" si="8"/>
        <v>301346.46740695322</v>
      </c>
      <c r="C35" s="8">
        <f t="shared" si="1"/>
        <v>0.1583662291548654</v>
      </c>
      <c r="D35" s="12">
        <f t="shared" si="2"/>
        <v>0.1583662291548654</v>
      </c>
      <c r="E35" s="9">
        <f t="shared" si="3"/>
        <v>-47723.103712378732</v>
      </c>
      <c r="F35" s="4">
        <f t="shared" si="4"/>
        <v>0.15596247683873934</v>
      </c>
      <c r="G35" s="4">
        <f t="shared" si="5"/>
        <v>0.17596247683873933</v>
      </c>
      <c r="H35" s="9">
        <f t="shared" si="0"/>
        <v>53025.67079153192</v>
      </c>
      <c r="I35" s="7">
        <f t="shared" si="6"/>
        <v>5302.5670791531884</v>
      </c>
      <c r="J35" s="7">
        <f t="shared" si="7"/>
        <v>86304.766092236547</v>
      </c>
      <c r="K35" s="9">
        <f t="shared" si="9"/>
        <v>2617.4962238188582</v>
      </c>
      <c r="L35" s="7">
        <f t="shared" si="10"/>
        <v>60788.781404456771</v>
      </c>
      <c r="M35" s="109"/>
      <c r="N35" s="49"/>
      <c r="O35" s="49"/>
      <c r="P35" s="49"/>
      <c r="Q35" s="49"/>
      <c r="R35" s="49"/>
    </row>
    <row r="36" spans="1:18" x14ac:dyDescent="0.3">
      <c r="A36" s="5">
        <v>20</v>
      </c>
      <c r="B36" s="6">
        <f t="shared" si="8"/>
        <v>299839.73506991845</v>
      </c>
      <c r="C36" s="8">
        <f t="shared" si="1"/>
        <v>0.16208593422746934</v>
      </c>
      <c r="D36" s="12">
        <f t="shared" si="2"/>
        <v>0.16208593422746934</v>
      </c>
      <c r="E36" s="9">
        <f t="shared" si="3"/>
        <v>-48599.80357732463</v>
      </c>
      <c r="F36" s="4">
        <f t="shared" si="4"/>
        <v>0.16009548247496594</v>
      </c>
      <c r="G36" s="4">
        <f t="shared" si="5"/>
        <v>0.18009548247496593</v>
      </c>
      <c r="H36" s="9">
        <f t="shared" si="0"/>
        <v>53999.781752582923</v>
      </c>
      <c r="I36" s="7">
        <f t="shared" si="6"/>
        <v>5399.978175258293</v>
      </c>
      <c r="J36" s="7">
        <f t="shared" si="7"/>
        <v>91704.74426749484</v>
      </c>
      <c r="K36" s="9">
        <f t="shared" si="9"/>
        <v>2563.0587309181483</v>
      </c>
      <c r="L36" s="7">
        <f t="shared" si="10"/>
        <v>63351.840135374921</v>
      </c>
      <c r="M36" s="109"/>
      <c r="N36" s="49"/>
      <c r="O36" s="49"/>
      <c r="P36" s="49"/>
      <c r="Q36" s="49"/>
      <c r="R36" s="49"/>
    </row>
    <row r="37" spans="1:18" x14ac:dyDescent="0.3">
      <c r="A37" s="5">
        <v>21</v>
      </c>
      <c r="B37" s="6">
        <f t="shared" si="8"/>
        <v>298340.53639456886</v>
      </c>
      <c r="C37" s="8">
        <f t="shared" si="1"/>
        <v>0.16590421148449727</v>
      </c>
      <c r="D37" s="12">
        <f t="shared" si="2"/>
        <v>0.16590421148449727</v>
      </c>
      <c r="E37" s="9">
        <f t="shared" si="3"/>
        <v>-49495.951444402905</v>
      </c>
      <c r="F37" s="4">
        <f t="shared" si="4"/>
        <v>0.16433801276055254</v>
      </c>
      <c r="G37" s="4">
        <f t="shared" si="5"/>
        <v>0.18433801276055253</v>
      </c>
      <c r="H37" s="9">
        <f t="shared" si="0"/>
        <v>54995.501604892124</v>
      </c>
      <c r="I37" s="7">
        <f t="shared" si="6"/>
        <v>5499.5501604892197</v>
      </c>
      <c r="J37" s="7">
        <f t="shared" si="7"/>
        <v>97204.294427984059</v>
      </c>
      <c r="K37" s="9">
        <f t="shared" si="9"/>
        <v>2509.9229032265007</v>
      </c>
      <c r="L37" s="7">
        <f t="shared" si="10"/>
        <v>65861.763038601421</v>
      </c>
      <c r="M37" s="109"/>
      <c r="N37" s="49"/>
      <c r="O37" s="49"/>
      <c r="P37" s="49"/>
      <c r="Q37" s="49"/>
      <c r="R37" s="49"/>
    </row>
    <row r="38" spans="1:18" x14ac:dyDescent="0.3">
      <c r="A38" s="5">
        <v>22</v>
      </c>
      <c r="B38" s="6">
        <f t="shared" si="8"/>
        <v>296848.83371259604</v>
      </c>
      <c r="C38" s="8">
        <f t="shared" si="1"/>
        <v>0.16982367308883645</v>
      </c>
      <c r="D38" s="12">
        <f t="shared" si="2"/>
        <v>0.16982367308883645</v>
      </c>
      <c r="E38" s="9">
        <f t="shared" si="3"/>
        <v>-50411.959293210282</v>
      </c>
      <c r="F38" s="4">
        <f t="shared" si="4"/>
        <v>0.16869297009870718</v>
      </c>
      <c r="G38" s="4">
        <f t="shared" si="5"/>
        <v>0.18869297009870717</v>
      </c>
      <c r="H38" s="9">
        <f t="shared" si="0"/>
        <v>56013.288103566978</v>
      </c>
      <c r="I38" s="7">
        <f t="shared" si="6"/>
        <v>5601.3288103566956</v>
      </c>
      <c r="J38" s="7">
        <f t="shared" si="7"/>
        <v>102805.62323834075</v>
      </c>
      <c r="K38" s="9">
        <f t="shared" si="9"/>
        <v>2458.051298488469</v>
      </c>
      <c r="L38" s="7">
        <f t="shared" si="10"/>
        <v>68319.814337089891</v>
      </c>
      <c r="M38" s="109"/>
      <c r="N38" s="49"/>
      <c r="O38" s="49"/>
      <c r="P38" s="49"/>
      <c r="Q38" s="49"/>
      <c r="R38" s="49"/>
    </row>
    <row r="39" spans="1:18" x14ac:dyDescent="0.3">
      <c r="A39" s="5">
        <v>23</v>
      </c>
      <c r="B39" s="6">
        <f t="shared" si="8"/>
        <v>295364.58954403305</v>
      </c>
      <c r="C39" s="8">
        <f t="shared" si="1"/>
        <v>0.1738470004256906</v>
      </c>
      <c r="D39" s="12">
        <f t="shared" si="2"/>
        <v>0.1738470004256906</v>
      </c>
      <c r="E39" s="9">
        <f t="shared" si="3"/>
        <v>-51348.247924195442</v>
      </c>
      <c r="F39" s="4">
        <f t="shared" si="4"/>
        <v>0.1731633338063229</v>
      </c>
      <c r="G39" s="4">
        <f t="shared" si="5"/>
        <v>0.19316333380632289</v>
      </c>
      <c r="H39" s="9">
        <f t="shared" si="0"/>
        <v>57053.608804661606</v>
      </c>
      <c r="I39" s="7">
        <f t="shared" si="6"/>
        <v>5705.3608804661635</v>
      </c>
      <c r="J39" s="7">
        <f t="shared" si="7"/>
        <v>108510.98411880691</v>
      </c>
      <c r="K39" s="9">
        <f t="shared" si="9"/>
        <v>2407.4077562983234</v>
      </c>
      <c r="L39" s="7">
        <f t="shared" si="10"/>
        <v>70727.22209338822</v>
      </c>
      <c r="M39" s="109"/>
      <c r="N39" s="49"/>
      <c r="O39" s="49"/>
      <c r="P39" s="49"/>
      <c r="Q39" s="49"/>
      <c r="R39" s="49"/>
    </row>
    <row r="40" spans="1:18" x14ac:dyDescent="0.3">
      <c r="A40" s="5">
        <v>24</v>
      </c>
      <c r="B40" s="6">
        <f t="shared" si="8"/>
        <v>293887.76659631287</v>
      </c>
      <c r="C40" s="8">
        <f t="shared" si="1"/>
        <v>0.17797694593697139</v>
      </c>
      <c r="D40" s="12">
        <f t="shared" si="2"/>
        <v>0.17797694593697139</v>
      </c>
      <c r="E40" s="9">
        <f t="shared" si="3"/>
        <v>-52305.247147049238</v>
      </c>
      <c r="F40" s="4">
        <f t="shared" si="4"/>
        <v>0.17775216215219045</v>
      </c>
      <c r="G40" s="4">
        <f t="shared" si="5"/>
        <v>0.19775216215219044</v>
      </c>
      <c r="H40" s="9">
        <f t="shared" si="0"/>
        <v>58116.941274499157</v>
      </c>
      <c r="I40" s="7">
        <f t="shared" si="6"/>
        <v>5811.6941274499186</v>
      </c>
      <c r="J40" s="7">
        <f t="shared" si="7"/>
        <v>114322.67824625684</v>
      </c>
      <c r="K40" s="9">
        <f t="shared" si="9"/>
        <v>2357.9573486953541</v>
      </c>
      <c r="L40" s="7">
        <f t="shared" si="10"/>
        <v>73085.179442083579</v>
      </c>
      <c r="M40" s="109"/>
      <c r="N40" s="49"/>
      <c r="O40" s="49"/>
      <c r="P40" s="49"/>
      <c r="Q40" s="49"/>
      <c r="R40" s="49"/>
    </row>
    <row r="41" spans="1:18" x14ac:dyDescent="0.3">
      <c r="A41" s="5">
        <v>25</v>
      </c>
      <c r="B41" s="6">
        <f t="shared" si="8"/>
        <v>292418.3277633313</v>
      </c>
      <c r="C41" s="8">
        <f t="shared" si="1"/>
        <v>0.18221633500430115</v>
      </c>
      <c r="D41" s="12">
        <f t="shared" si="2"/>
        <v>0.18221633500430115</v>
      </c>
      <c r="E41" s="9">
        <f t="shared" si="3"/>
        <v>-53283.395973120714</v>
      </c>
      <c r="F41" s="4">
        <f t="shared" si="4"/>
        <v>0.1824625944492235</v>
      </c>
      <c r="G41" s="4">
        <f t="shared" si="5"/>
        <v>0.20246259444922349</v>
      </c>
      <c r="H41" s="9">
        <f t="shared" si="0"/>
        <v>59203.773303467453</v>
      </c>
      <c r="I41" s="7">
        <f t="shared" si="6"/>
        <v>5920.3773303467387</v>
      </c>
      <c r="J41" s="7">
        <f t="shared" si="7"/>
        <v>120243.05557660357</v>
      </c>
      <c r="K41" s="9">
        <f t="shared" si="9"/>
        <v>2309.6663327883889</v>
      </c>
      <c r="L41" s="7">
        <f t="shared" si="10"/>
        <v>75394.845774871967</v>
      </c>
      <c r="M41" s="49"/>
      <c r="N41" s="49"/>
      <c r="O41" s="49"/>
      <c r="P41" s="49"/>
      <c r="Q41" s="49"/>
      <c r="R41" s="49"/>
    </row>
    <row r="42" spans="1:18" x14ac:dyDescent="0.3">
      <c r="A42" s="49"/>
      <c r="B42" s="49"/>
      <c r="C42" s="49"/>
      <c r="D42" s="49"/>
      <c r="E42" s="49"/>
      <c r="F42" s="49"/>
      <c r="G42" s="49"/>
      <c r="H42" s="50"/>
      <c r="I42" s="49"/>
      <c r="J42" s="49"/>
      <c r="K42" s="49"/>
      <c r="L42" s="49"/>
      <c r="M42" s="49"/>
      <c r="N42" s="49"/>
      <c r="O42" s="49"/>
      <c r="P42" s="49"/>
      <c r="Q42" s="49"/>
      <c r="R42" s="49"/>
    </row>
    <row r="43" spans="1:18" x14ac:dyDescent="0.3">
      <c r="A43" s="49"/>
      <c r="B43" s="49"/>
      <c r="C43" s="49"/>
      <c r="D43" s="49"/>
      <c r="E43" s="49"/>
      <c r="F43" s="49"/>
      <c r="G43" s="49"/>
      <c r="H43" s="49"/>
      <c r="I43" s="49"/>
      <c r="J43" s="49"/>
      <c r="K43" s="49"/>
      <c r="L43" s="49"/>
      <c r="M43" s="49"/>
      <c r="N43" s="49"/>
      <c r="O43" s="49"/>
      <c r="P43" s="49"/>
      <c r="Q43" s="49"/>
      <c r="R43" s="49"/>
    </row>
    <row r="44" spans="1:18" x14ac:dyDescent="0.3">
      <c r="A44" s="49"/>
      <c r="B44" s="49"/>
      <c r="C44" s="49"/>
      <c r="D44" s="49"/>
      <c r="E44" s="49"/>
      <c r="F44" s="49"/>
      <c r="G44" s="49"/>
      <c r="H44" s="49"/>
      <c r="I44" s="49"/>
      <c r="J44" s="49"/>
      <c r="K44" s="49"/>
      <c r="L44" s="49"/>
      <c r="M44" s="49"/>
      <c r="N44" s="49"/>
      <c r="O44" s="49"/>
      <c r="P44" s="49"/>
      <c r="Q44" s="49"/>
      <c r="R44" s="49"/>
    </row>
    <row r="45" spans="1:18" x14ac:dyDescent="0.3">
      <c r="A45" s="49"/>
      <c r="B45" s="49"/>
      <c r="C45" s="49"/>
      <c r="D45" s="49"/>
      <c r="E45" s="49"/>
      <c r="F45" s="49"/>
      <c r="G45" s="49"/>
      <c r="H45" s="49"/>
      <c r="I45" s="49"/>
      <c r="J45" s="49"/>
      <c r="K45" s="49"/>
      <c r="L45" s="49"/>
      <c r="M45" s="49"/>
      <c r="N45" s="49"/>
      <c r="O45" s="49"/>
      <c r="P45" s="49"/>
      <c r="Q45" s="49"/>
      <c r="R45" s="49"/>
    </row>
  </sheetData>
  <mergeCells count="26">
    <mergeCell ref="A8:C8"/>
    <mergeCell ref="E8:J8"/>
    <mergeCell ref="A12:C12"/>
    <mergeCell ref="E12:J12"/>
    <mergeCell ref="A2:D2"/>
    <mergeCell ref="E2:J2"/>
    <mergeCell ref="A5:C5"/>
    <mergeCell ref="E5:J5"/>
    <mergeCell ref="A6:C6"/>
    <mergeCell ref="E6:J6"/>
    <mergeCell ref="A14:C14"/>
    <mergeCell ref="E14:J14"/>
    <mergeCell ref="A3:C3"/>
    <mergeCell ref="E3:J3"/>
    <mergeCell ref="A4:C4"/>
    <mergeCell ref="E4:J4"/>
    <mergeCell ref="A13:C13"/>
    <mergeCell ref="E13:J13"/>
    <mergeCell ref="A9:C9"/>
    <mergeCell ref="E9:J9"/>
    <mergeCell ref="A10:C10"/>
    <mergeCell ref="E10:J10"/>
    <mergeCell ref="A11:C11"/>
    <mergeCell ref="E11:J11"/>
    <mergeCell ref="A7:C7"/>
    <mergeCell ref="E7:J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45"/>
  <sheetViews>
    <sheetView workbookViewId="0">
      <selection activeCell="L17" sqref="L17:L41"/>
    </sheetView>
  </sheetViews>
  <sheetFormatPr defaultRowHeight="14.4" x14ac:dyDescent="0.3"/>
  <cols>
    <col min="1" max="1" width="9.1093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44140625" style="107" customWidth="1"/>
    <col min="11" max="11" width="15.21875" style="107" customWidth="1"/>
    <col min="12" max="12" width="13.44140625" style="107" customWidth="1"/>
    <col min="13" max="16384" width="8.88671875" style="107"/>
  </cols>
  <sheetData>
    <row r="1" spans="1:18" s="33" customFormat="1" ht="30" customHeight="1" x14ac:dyDescent="0.3">
      <c r="A1" s="42" t="s">
        <v>21</v>
      </c>
      <c r="B1" s="43" t="str">
        <f>'Welcome!'!H20</f>
        <v>% Discount 2</v>
      </c>
      <c r="C1" s="43"/>
      <c r="D1" s="43"/>
      <c r="E1" s="43"/>
      <c r="F1" s="43"/>
      <c r="G1" s="43"/>
      <c r="H1" s="43"/>
      <c r="I1" s="43"/>
      <c r="J1" s="44"/>
      <c r="K1" s="67"/>
      <c r="L1" s="67"/>
      <c r="M1" s="67"/>
      <c r="N1" s="67"/>
      <c r="O1" s="67"/>
      <c r="P1" s="67"/>
      <c r="Q1" s="67"/>
      <c r="R1" s="67"/>
    </row>
    <row r="2" spans="1:18" s="1" customFormat="1" x14ac:dyDescent="0.3">
      <c r="A2" s="183" t="s">
        <v>16</v>
      </c>
      <c r="B2" s="183"/>
      <c r="C2" s="183"/>
      <c r="D2" s="183"/>
      <c r="E2" s="182" t="s">
        <v>7</v>
      </c>
      <c r="F2" s="182"/>
      <c r="G2" s="182"/>
      <c r="H2" s="182"/>
      <c r="I2" s="182"/>
      <c r="J2" s="182"/>
      <c r="K2" s="68"/>
      <c r="L2" s="68"/>
      <c r="M2" s="68"/>
      <c r="N2" s="68"/>
      <c r="O2" s="68"/>
      <c r="P2" s="68"/>
      <c r="Q2" s="68"/>
      <c r="R2" s="68"/>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14.4" customHeight="1" x14ac:dyDescent="0.3">
      <c r="A5" s="185" t="s">
        <v>86</v>
      </c>
      <c r="B5" s="186"/>
      <c r="C5" s="187"/>
      <c r="D5" s="114">
        <f>D3*D4</f>
        <v>329800</v>
      </c>
      <c r="E5" s="184" t="s">
        <v>83</v>
      </c>
      <c r="F5" s="184"/>
      <c r="G5" s="184"/>
      <c r="H5" s="184"/>
      <c r="I5" s="184"/>
      <c r="J5" s="184"/>
      <c r="K5" s="49"/>
      <c r="L5" s="49"/>
      <c r="M5" s="49"/>
      <c r="N5" s="49"/>
      <c r="O5" s="49"/>
      <c r="P5" s="49"/>
      <c r="Q5" s="49"/>
      <c r="R5" s="49"/>
    </row>
    <row r="6" spans="1:18" x14ac:dyDescent="0.3">
      <c r="A6" s="178" t="s">
        <v>5</v>
      </c>
      <c r="B6" s="178"/>
      <c r="C6" s="178"/>
      <c r="D6" s="79">
        <f>'Welcome!'!H21</f>
        <v>0.10800800000000001</v>
      </c>
      <c r="E6" s="178" t="s">
        <v>84</v>
      </c>
      <c r="F6" s="178"/>
      <c r="G6" s="178"/>
      <c r="H6" s="178"/>
      <c r="I6" s="178"/>
      <c r="J6" s="178"/>
      <c r="K6" s="49"/>
      <c r="L6" s="49"/>
      <c r="M6" s="49"/>
      <c r="N6" s="49"/>
      <c r="O6" s="49"/>
      <c r="P6" s="49"/>
      <c r="Q6" s="49"/>
      <c r="R6" s="49"/>
    </row>
    <row r="7" spans="1:18" x14ac:dyDescent="0.3">
      <c r="A7" s="178" t="s">
        <v>4</v>
      </c>
      <c r="B7" s="178"/>
      <c r="C7" s="178"/>
      <c r="D7" s="112">
        <f>'Welcome!'!C13</f>
        <v>9.74E-2</v>
      </c>
      <c r="E7" s="143" t="s">
        <v>92</v>
      </c>
      <c r="F7" s="143"/>
      <c r="G7" s="143"/>
      <c r="H7" s="143"/>
      <c r="I7" s="143"/>
      <c r="J7" s="143"/>
      <c r="K7" s="49"/>
      <c r="L7" s="49"/>
      <c r="M7" s="49"/>
      <c r="N7" s="49"/>
      <c r="O7" s="49"/>
      <c r="P7" s="49"/>
      <c r="Q7" s="49"/>
      <c r="R7" s="49"/>
    </row>
    <row r="8" spans="1:18" x14ac:dyDescent="0.3">
      <c r="A8" s="178" t="s">
        <v>9</v>
      </c>
      <c r="B8" s="178"/>
      <c r="C8" s="178"/>
      <c r="D8" s="80">
        <f>'Welcome!'!C14</f>
        <v>0.02</v>
      </c>
      <c r="E8" s="143" t="s">
        <v>93</v>
      </c>
      <c r="F8" s="143"/>
      <c r="G8" s="143"/>
      <c r="H8" s="143"/>
      <c r="I8" s="143"/>
      <c r="J8" s="143"/>
      <c r="K8" s="49"/>
      <c r="L8" s="49"/>
      <c r="M8" s="49"/>
      <c r="N8" s="49"/>
      <c r="O8" s="49"/>
      <c r="P8" s="49"/>
      <c r="Q8" s="49"/>
      <c r="R8" s="49"/>
    </row>
    <row r="9" spans="1:18" x14ac:dyDescent="0.3">
      <c r="A9" s="178" t="s">
        <v>6</v>
      </c>
      <c r="B9" s="178"/>
      <c r="C9" s="178"/>
      <c r="D9" s="77" t="str">
        <f>'Welcome!'!H22</f>
        <v>NA</v>
      </c>
      <c r="E9" s="178"/>
      <c r="F9" s="178"/>
      <c r="G9" s="178"/>
      <c r="H9" s="178"/>
      <c r="I9" s="178"/>
      <c r="J9" s="178"/>
      <c r="K9" s="49"/>
      <c r="L9" s="49"/>
      <c r="M9" s="49"/>
      <c r="N9" s="49"/>
      <c r="O9" s="49"/>
      <c r="P9" s="49"/>
      <c r="Q9" s="49"/>
      <c r="R9" s="4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4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49"/>
    </row>
    <row r="12" spans="1:18" x14ac:dyDescent="0.3">
      <c r="A12" s="178" t="s">
        <v>67</v>
      </c>
      <c r="B12" s="178"/>
      <c r="C12" s="178"/>
      <c r="D12" s="115">
        <f>'Welcome!'!H23</f>
        <v>0.08</v>
      </c>
      <c r="E12" s="143" t="s">
        <v>89</v>
      </c>
      <c r="F12" s="143"/>
      <c r="G12" s="143"/>
      <c r="H12" s="143"/>
      <c r="I12" s="143"/>
      <c r="J12" s="143"/>
      <c r="K12" s="49"/>
      <c r="L12" s="49"/>
      <c r="M12" s="49"/>
      <c r="N12" s="49"/>
      <c r="O12" s="49"/>
      <c r="P12" s="49"/>
      <c r="Q12" s="49"/>
      <c r="R12" s="49"/>
    </row>
    <row r="13" spans="1:18" x14ac:dyDescent="0.3">
      <c r="A13" s="178" t="s">
        <v>18</v>
      </c>
      <c r="B13" s="178"/>
      <c r="C13" s="178"/>
      <c r="D13" s="116">
        <f>'Welcome!'!H24</f>
        <v>0</v>
      </c>
      <c r="E13" s="143" t="s">
        <v>91</v>
      </c>
      <c r="F13" s="143"/>
      <c r="G13" s="143"/>
      <c r="H13" s="143"/>
      <c r="I13" s="143"/>
      <c r="J13" s="143"/>
      <c r="K13" s="49"/>
      <c r="L13" s="49"/>
      <c r="M13" s="49"/>
      <c r="N13" s="49"/>
      <c r="O13" s="49"/>
      <c r="P13" s="49"/>
      <c r="Q13" s="49"/>
      <c r="R13" s="49"/>
    </row>
    <row r="14" spans="1:18" x14ac:dyDescent="0.3">
      <c r="A14" s="178" t="s">
        <v>74</v>
      </c>
      <c r="B14" s="178"/>
      <c r="C14" s="178"/>
      <c r="D14" s="78">
        <f>'Welcome!'!C17</f>
        <v>0.04</v>
      </c>
      <c r="E14" s="143" t="s">
        <v>75</v>
      </c>
      <c r="F14" s="143"/>
      <c r="G14" s="143"/>
      <c r="H14" s="143"/>
      <c r="I14" s="143"/>
      <c r="J14" s="143"/>
      <c r="K14" s="49"/>
      <c r="L14" s="49"/>
      <c r="M14" s="49"/>
      <c r="N14" s="49"/>
      <c r="O14" s="49"/>
      <c r="P14" s="49"/>
      <c r="Q14" s="49"/>
      <c r="R14" s="49"/>
    </row>
    <row r="15" spans="1:18" s="2" customFormat="1" x14ac:dyDescent="0.3">
      <c r="A15" s="47"/>
      <c r="B15" s="47"/>
      <c r="C15" s="47"/>
      <c r="D15" s="48"/>
      <c r="E15" s="48"/>
      <c r="F15" s="48"/>
      <c r="G15" s="48"/>
      <c r="H15" s="48"/>
      <c r="I15" s="48"/>
      <c r="J15" s="48"/>
      <c r="K15" s="69"/>
      <c r="L15" s="69"/>
      <c r="M15" s="69"/>
      <c r="N15" s="69"/>
      <c r="O15" s="69"/>
      <c r="P15" s="69"/>
      <c r="Q15" s="69"/>
      <c r="R15" s="69"/>
    </row>
    <row r="16" spans="1:18" ht="57.6" x14ac:dyDescent="0.3">
      <c r="A16" s="3" t="s">
        <v>0</v>
      </c>
      <c r="B16" s="3" t="s">
        <v>12</v>
      </c>
      <c r="C16" s="3" t="s">
        <v>19</v>
      </c>
      <c r="D16" s="3" t="s">
        <v>20</v>
      </c>
      <c r="E16" s="10" t="s">
        <v>11</v>
      </c>
      <c r="F16" s="3" t="s">
        <v>3</v>
      </c>
      <c r="G16" s="3" t="s">
        <v>8</v>
      </c>
      <c r="H16" s="10" t="s">
        <v>13</v>
      </c>
      <c r="I16" s="3" t="s">
        <v>103</v>
      </c>
      <c r="J16" s="3" t="s">
        <v>104</v>
      </c>
      <c r="K16" s="10" t="s">
        <v>105</v>
      </c>
      <c r="L16" s="3" t="s">
        <v>106</v>
      </c>
      <c r="M16" s="109"/>
      <c r="N16" s="49"/>
      <c r="O16" s="49"/>
      <c r="P16" s="49"/>
      <c r="Q16" s="49"/>
      <c r="R16" s="49"/>
    </row>
    <row r="17" spans="1:18" x14ac:dyDescent="0.3">
      <c r="A17" s="5">
        <v>1</v>
      </c>
      <c r="B17" s="6">
        <f>$D$5</f>
        <v>329800</v>
      </c>
      <c r="C17" s="8">
        <f>G17*(1-$D$12)</f>
        <v>0.10800800000000001</v>
      </c>
      <c r="D17" s="12">
        <f>IF(C17&lt;$D$13,$D$13,C17)</f>
        <v>0.10800800000000001</v>
      </c>
      <c r="E17" s="9">
        <f>B17*D17*-1</f>
        <v>-35621.038400000005</v>
      </c>
      <c r="F17" s="4">
        <f>D7</f>
        <v>9.74E-2</v>
      </c>
      <c r="G17" s="4">
        <f t="shared" ref="G17:G41" si="0">F17+$D$8</f>
        <v>0.1174</v>
      </c>
      <c r="H17" s="9">
        <f t="shared" ref="H17:H41" si="1">B17*G17</f>
        <v>38718.520000000004</v>
      </c>
      <c r="I17" s="7">
        <f>E17+H17</f>
        <v>3097.4815999999992</v>
      </c>
      <c r="J17" s="7">
        <f>I17</f>
        <v>3097.4815999999992</v>
      </c>
      <c r="K17" s="9">
        <f>I17/(1+$D$14)^($A17-1)</f>
        <v>3097.4815999999992</v>
      </c>
      <c r="L17" s="7">
        <f>K17</f>
        <v>3097.4815999999992</v>
      </c>
      <c r="M17" s="109"/>
      <c r="N17" s="49"/>
      <c r="O17" s="49"/>
      <c r="P17" s="49"/>
      <c r="Q17" s="49"/>
      <c r="R17" s="49"/>
    </row>
    <row r="18" spans="1:18" x14ac:dyDescent="0.3">
      <c r="A18" s="5">
        <v>2</v>
      </c>
      <c r="B18" s="6">
        <f t="shared" ref="B18:B41" si="2">B17*(1-$D$10)</f>
        <v>328151</v>
      </c>
      <c r="C18" s="8">
        <f t="shared" ref="C18:C41" si="3">G18*(1-$D$12)</f>
        <v>0.110382612</v>
      </c>
      <c r="D18" s="12">
        <f t="shared" ref="D18:D41" si="4">IF(C18&lt;$D$13,$D$13,C18)</f>
        <v>0.110382612</v>
      </c>
      <c r="E18" s="9">
        <f t="shared" ref="E18:E41" si="5">B18*D18*-1</f>
        <v>-36222.164510412003</v>
      </c>
      <c r="F18" s="4">
        <f t="shared" ref="F18:F41" si="6">F17*(1+$D$11)</f>
        <v>9.9981100000000003E-2</v>
      </c>
      <c r="G18" s="4">
        <f t="shared" si="0"/>
        <v>0.11998110000000001</v>
      </c>
      <c r="H18" s="9">
        <f t="shared" si="1"/>
        <v>39371.917946100002</v>
      </c>
      <c r="I18" s="7">
        <f t="shared" ref="I18:I41" si="7">E18+H18</f>
        <v>3149.7534356879987</v>
      </c>
      <c r="J18" s="7">
        <f t="shared" ref="J18:J41" si="8">J17+I18</f>
        <v>6247.2350356879979</v>
      </c>
      <c r="K18" s="9">
        <f>I18/(1+$D$14)^($A18-1)</f>
        <v>3028.6090727769219</v>
      </c>
      <c r="L18" s="7">
        <f>K18+L17</f>
        <v>6126.0906727769216</v>
      </c>
      <c r="M18" s="109"/>
      <c r="N18" s="49"/>
      <c r="O18" s="49"/>
      <c r="P18" s="49"/>
      <c r="Q18" s="49"/>
      <c r="R18" s="49"/>
    </row>
    <row r="19" spans="1:18" x14ac:dyDescent="0.3">
      <c r="A19" s="5">
        <v>3</v>
      </c>
      <c r="B19" s="6">
        <f t="shared" si="2"/>
        <v>326510.245</v>
      </c>
      <c r="C19" s="8">
        <f t="shared" si="3"/>
        <v>0.11282015121800001</v>
      </c>
      <c r="D19" s="12">
        <f t="shared" si="4"/>
        <v>0.11282015121800001</v>
      </c>
      <c r="E19" s="9">
        <f t="shared" si="5"/>
        <v>-36836.935215126236</v>
      </c>
      <c r="F19" s="4">
        <f t="shared" si="6"/>
        <v>0.10263059915</v>
      </c>
      <c r="G19" s="4">
        <f t="shared" si="0"/>
        <v>0.12263059915000001</v>
      </c>
      <c r="H19" s="9">
        <f t="shared" si="1"/>
        <v>40040.146972963295</v>
      </c>
      <c r="I19" s="7">
        <f t="shared" si="7"/>
        <v>3203.2117578370598</v>
      </c>
      <c r="J19" s="7">
        <f t="shared" si="8"/>
        <v>9450.4467935250577</v>
      </c>
      <c r="K19" s="9">
        <f t="shared" ref="K19:K41" si="9">I19/(1+$D$14)^($A19-1)</f>
        <v>2961.5493323197666</v>
      </c>
      <c r="L19" s="7">
        <f t="shared" ref="L19:L41" si="10">K19+L18</f>
        <v>9087.6400050966877</v>
      </c>
      <c r="M19" s="109"/>
      <c r="N19" s="49"/>
      <c r="O19" s="49"/>
      <c r="P19" s="49"/>
      <c r="Q19" s="49"/>
      <c r="R19" s="49"/>
    </row>
    <row r="20" spans="1:18" x14ac:dyDescent="0.3">
      <c r="A20" s="5">
        <v>4</v>
      </c>
      <c r="B20" s="6">
        <f t="shared" si="2"/>
        <v>324877.69377499999</v>
      </c>
      <c r="C20" s="8">
        <f t="shared" si="3"/>
        <v>0.11532228522527699</v>
      </c>
      <c r="D20" s="12">
        <f t="shared" si="4"/>
        <v>0.11532228522527699</v>
      </c>
      <c r="E20" s="9">
        <f t="shared" si="5"/>
        <v>-37465.63806485074</v>
      </c>
      <c r="F20" s="4">
        <f t="shared" si="6"/>
        <v>0.105350310027475</v>
      </c>
      <c r="G20" s="4">
        <f t="shared" si="0"/>
        <v>0.12535031002747499</v>
      </c>
      <c r="H20" s="9">
        <f t="shared" si="1"/>
        <v>40723.519635707329</v>
      </c>
      <c r="I20" s="7">
        <f t="shared" si="7"/>
        <v>3257.881570856589</v>
      </c>
      <c r="J20" s="7">
        <f t="shared" si="8"/>
        <v>12708.328364381647</v>
      </c>
      <c r="K20" s="9">
        <f t="shared" si="9"/>
        <v>2896.2448534725877</v>
      </c>
      <c r="L20" s="7">
        <f t="shared" si="10"/>
        <v>11983.884858569276</v>
      </c>
      <c r="M20" s="109"/>
      <c r="N20" s="49"/>
      <c r="O20" s="49"/>
      <c r="P20" s="49"/>
      <c r="Q20" s="49"/>
      <c r="R20" s="49"/>
    </row>
    <row r="21" spans="1:18" x14ac:dyDescent="0.3">
      <c r="A21" s="5">
        <v>5</v>
      </c>
      <c r="B21" s="6">
        <f t="shared" si="2"/>
        <v>323253.30530612497</v>
      </c>
      <c r="C21" s="8">
        <f t="shared" si="3"/>
        <v>0.11789072578374683</v>
      </c>
      <c r="D21" s="12">
        <f t="shared" si="4"/>
        <v>0.11789072578374683</v>
      </c>
      <c r="E21" s="9">
        <f t="shared" si="5"/>
        <v>-38108.566774534171</v>
      </c>
      <c r="F21" s="4">
        <f t="shared" si="6"/>
        <v>0.10814209324320308</v>
      </c>
      <c r="G21" s="4">
        <f t="shared" si="0"/>
        <v>0.12814209324320308</v>
      </c>
      <c r="H21" s="9">
        <f t="shared" si="1"/>
        <v>41422.355189711059</v>
      </c>
      <c r="I21" s="7">
        <f t="shared" si="7"/>
        <v>3313.7884151768885</v>
      </c>
      <c r="J21" s="7">
        <f t="shared" si="8"/>
        <v>16022.116779558535</v>
      </c>
      <c r="K21" s="9">
        <f t="shared" si="9"/>
        <v>2832.6402254789568</v>
      </c>
      <c r="L21" s="7">
        <f t="shared" si="10"/>
        <v>14816.525084048233</v>
      </c>
      <c r="M21" s="109"/>
      <c r="N21" s="49"/>
      <c r="O21" s="49"/>
      <c r="P21" s="49"/>
      <c r="Q21" s="49"/>
      <c r="R21" s="49"/>
    </row>
    <row r="22" spans="1:18" x14ac:dyDescent="0.3">
      <c r="A22" s="5">
        <v>6</v>
      </c>
      <c r="B22" s="6">
        <f t="shared" si="2"/>
        <v>321637.03877959435</v>
      </c>
      <c r="C22" s="8">
        <f t="shared" si="3"/>
        <v>0.12052723001701611</v>
      </c>
      <c r="D22" s="12">
        <f t="shared" si="4"/>
        <v>0.12052723001701611</v>
      </c>
      <c r="E22" s="9">
        <f t="shared" si="5"/>
        <v>-38766.021354980097</v>
      </c>
      <c r="F22" s="4">
        <f t="shared" si="6"/>
        <v>0.11100785871414795</v>
      </c>
      <c r="G22" s="4">
        <f t="shared" si="0"/>
        <v>0.13100785871414794</v>
      </c>
      <c r="H22" s="9">
        <f t="shared" si="1"/>
        <v>42136.979733674016</v>
      </c>
      <c r="I22" s="7">
        <f t="shared" si="7"/>
        <v>3370.9583786939183</v>
      </c>
      <c r="J22" s="7">
        <f t="shared" si="8"/>
        <v>19393.075158252454</v>
      </c>
      <c r="K22" s="9">
        <f t="shared" si="9"/>
        <v>2770.6820672060867</v>
      </c>
      <c r="L22" s="7">
        <f t="shared" si="10"/>
        <v>17587.207151254319</v>
      </c>
      <c r="M22" s="109"/>
      <c r="N22" s="49"/>
      <c r="O22" s="49"/>
      <c r="P22" s="49"/>
      <c r="Q22" s="49"/>
      <c r="R22" s="49"/>
    </row>
    <row r="23" spans="1:18" x14ac:dyDescent="0.3">
      <c r="A23" s="5">
        <v>7</v>
      </c>
      <c r="B23" s="6">
        <f t="shared" si="2"/>
        <v>320028.85358569637</v>
      </c>
      <c r="C23" s="8">
        <f t="shared" si="3"/>
        <v>0.12323360161246705</v>
      </c>
      <c r="D23" s="12">
        <f t="shared" si="4"/>
        <v>0.12323360161246705</v>
      </c>
      <c r="E23" s="9">
        <f t="shared" si="5"/>
        <v>-39438.308247274254</v>
      </c>
      <c r="F23" s="4">
        <f t="shared" si="6"/>
        <v>0.11394956697007287</v>
      </c>
      <c r="G23" s="4">
        <f t="shared" si="0"/>
        <v>0.13394956697007288</v>
      </c>
      <c r="H23" s="9">
        <f t="shared" si="1"/>
        <v>42867.726355732884</v>
      </c>
      <c r="I23" s="7">
        <f t="shared" si="7"/>
        <v>3429.4181084586307</v>
      </c>
      <c r="J23" s="7">
        <f t="shared" si="8"/>
        <v>22822.493266711084</v>
      </c>
      <c r="K23" s="9">
        <f t="shared" si="9"/>
        <v>2710.3189459168561</v>
      </c>
      <c r="L23" s="7">
        <f t="shared" si="10"/>
        <v>20297.526097171176</v>
      </c>
      <c r="M23" s="109"/>
      <c r="N23" s="49"/>
      <c r="O23" s="49"/>
      <c r="P23" s="49"/>
      <c r="Q23" s="49"/>
      <c r="R23" s="49"/>
    </row>
    <row r="24" spans="1:18" x14ac:dyDescent="0.3">
      <c r="A24" s="5">
        <v>8</v>
      </c>
      <c r="B24" s="6">
        <f t="shared" si="2"/>
        <v>318428.70931776788</v>
      </c>
      <c r="C24" s="8">
        <f t="shared" si="3"/>
        <v>0.12601169205519741</v>
      </c>
      <c r="D24" s="12">
        <f t="shared" si="4"/>
        <v>0.12601169205519741</v>
      </c>
      <c r="E24" s="9">
        <f t="shared" si="5"/>
        <v>-40125.740460084533</v>
      </c>
      <c r="F24" s="4">
        <f t="shared" si="6"/>
        <v>0.11696923049477979</v>
      </c>
      <c r="G24" s="4">
        <f t="shared" si="0"/>
        <v>0.1369692304947798</v>
      </c>
      <c r="H24" s="9">
        <f t="shared" si="1"/>
        <v>43614.935282700586</v>
      </c>
      <c r="I24" s="7">
        <f t="shared" si="7"/>
        <v>3489.194822616053</v>
      </c>
      <c r="J24" s="7">
        <f t="shared" si="8"/>
        <v>26311.688089327137</v>
      </c>
      <c r="K24" s="9">
        <f t="shared" si="9"/>
        <v>2651.5012994383519</v>
      </c>
      <c r="L24" s="7">
        <f t="shared" si="10"/>
        <v>22949.027396609526</v>
      </c>
      <c r="M24" s="109"/>
      <c r="N24" s="49"/>
      <c r="O24" s="49"/>
      <c r="P24" s="49"/>
      <c r="Q24" s="49"/>
      <c r="R24" s="49"/>
    </row>
    <row r="25" spans="1:18" x14ac:dyDescent="0.3">
      <c r="A25" s="5">
        <v>9</v>
      </c>
      <c r="B25" s="6">
        <f t="shared" si="2"/>
        <v>316836.56577117904</v>
      </c>
      <c r="C25" s="8">
        <f t="shared" si="3"/>
        <v>0.12886340189466014</v>
      </c>
      <c r="D25" s="12">
        <f t="shared" si="4"/>
        <v>0.12886340189466014</v>
      </c>
      <c r="E25" s="9">
        <f t="shared" si="5"/>
        <v>-40828.637709895367</v>
      </c>
      <c r="F25" s="4">
        <f t="shared" si="6"/>
        <v>0.12006891510289146</v>
      </c>
      <c r="G25" s="4">
        <f t="shared" si="0"/>
        <v>0.14006891510289146</v>
      </c>
      <c r="H25" s="9">
        <f t="shared" si="1"/>
        <v>44378.954032494963</v>
      </c>
      <c r="I25" s="7">
        <f t="shared" si="7"/>
        <v>3550.3163225995959</v>
      </c>
      <c r="J25" s="7">
        <f t="shared" si="8"/>
        <v>29862.004411926733</v>
      </c>
      <c r="K25" s="9">
        <f t="shared" si="9"/>
        <v>2594.1813615821879</v>
      </c>
      <c r="L25" s="7">
        <f t="shared" si="10"/>
        <v>25543.208758191715</v>
      </c>
      <c r="M25" s="109"/>
      <c r="N25" s="49"/>
      <c r="O25" s="49"/>
      <c r="P25" s="49"/>
      <c r="Q25" s="49"/>
      <c r="R25" s="49"/>
    </row>
    <row r="26" spans="1:18" x14ac:dyDescent="0.3">
      <c r="A26" s="5">
        <v>10</v>
      </c>
      <c r="B26" s="6">
        <f t="shared" si="2"/>
        <v>315252.38294232317</v>
      </c>
      <c r="C26" s="8">
        <f t="shared" si="3"/>
        <v>0.13179068204486863</v>
      </c>
      <c r="D26" s="12">
        <f t="shared" si="4"/>
        <v>0.13179068204486863</v>
      </c>
      <c r="E26" s="9">
        <f t="shared" si="5"/>
        <v>-41547.32656423888</v>
      </c>
      <c r="F26" s="4">
        <f t="shared" si="6"/>
        <v>0.12325074135311807</v>
      </c>
      <c r="G26" s="4">
        <f t="shared" si="0"/>
        <v>0.14325074135311808</v>
      </c>
      <c r="H26" s="9">
        <f t="shared" si="1"/>
        <v>45160.137569824867</v>
      </c>
      <c r="I26" s="7">
        <f t="shared" si="7"/>
        <v>3612.811005585987</v>
      </c>
      <c r="J26" s="7">
        <f t="shared" si="8"/>
        <v>33474.81541751272</v>
      </c>
      <c r="K26" s="9">
        <f t="shared" si="9"/>
        <v>2538.3130906779306</v>
      </c>
      <c r="L26" s="7">
        <f t="shared" si="10"/>
        <v>28081.521848869645</v>
      </c>
      <c r="M26" s="109"/>
      <c r="N26" s="49"/>
      <c r="O26" s="49"/>
      <c r="P26" s="49"/>
      <c r="Q26" s="49"/>
      <c r="R26" s="49"/>
    </row>
    <row r="27" spans="1:18" x14ac:dyDescent="0.3">
      <c r="A27" s="5">
        <v>11</v>
      </c>
      <c r="B27" s="6">
        <f t="shared" si="2"/>
        <v>313676.12102761155</v>
      </c>
      <c r="C27" s="8">
        <f t="shared" si="3"/>
        <v>0.13479553511905765</v>
      </c>
      <c r="D27" s="12">
        <f t="shared" si="4"/>
        <v>0.13479553511905765</v>
      </c>
      <c r="E27" s="9">
        <f t="shared" si="5"/>
        <v>-42282.140587987189</v>
      </c>
      <c r="F27" s="4">
        <f t="shared" si="6"/>
        <v>0.1265168859989757</v>
      </c>
      <c r="G27" s="4">
        <f t="shared" si="0"/>
        <v>0.14651688599897569</v>
      </c>
      <c r="H27" s="9">
        <f t="shared" si="1"/>
        <v>45958.84846520346</v>
      </c>
      <c r="I27" s="7">
        <f t="shared" si="7"/>
        <v>3676.7078772162713</v>
      </c>
      <c r="J27" s="7">
        <f t="shared" si="8"/>
        <v>37151.523294728991</v>
      </c>
      <c r="K27" s="9">
        <f t="shared" si="9"/>
        <v>2483.8521010868767</v>
      </c>
      <c r="L27" s="7">
        <f t="shared" si="10"/>
        <v>30565.37394995652</v>
      </c>
      <c r="M27" s="109"/>
      <c r="N27" s="49"/>
      <c r="O27" s="49"/>
      <c r="P27" s="49"/>
      <c r="Q27" s="49"/>
      <c r="R27" s="49"/>
    </row>
    <row r="28" spans="1:18" x14ac:dyDescent="0.3">
      <c r="A28" s="5">
        <v>12</v>
      </c>
      <c r="B28" s="6">
        <f t="shared" si="2"/>
        <v>312107.74042247346</v>
      </c>
      <c r="C28" s="8">
        <f t="shared" si="3"/>
        <v>0.13788001679971265</v>
      </c>
      <c r="D28" s="12">
        <f t="shared" si="4"/>
        <v>0.13788001679971265</v>
      </c>
      <c r="E28" s="9">
        <f t="shared" si="5"/>
        <v>-43033.420492770994</v>
      </c>
      <c r="F28" s="4">
        <f t="shared" si="6"/>
        <v>0.12986958347794855</v>
      </c>
      <c r="G28" s="4">
        <f t="shared" si="0"/>
        <v>0.14986958347794854</v>
      </c>
      <c r="H28" s="9">
        <f t="shared" si="1"/>
        <v>46775.457057359781</v>
      </c>
      <c r="I28" s="7">
        <f t="shared" si="7"/>
        <v>3742.0365645887869</v>
      </c>
      <c r="J28" s="7">
        <f t="shared" si="8"/>
        <v>40893.559859317778</v>
      </c>
      <c r="K28" s="9">
        <f t="shared" si="9"/>
        <v>2430.7555975693949</v>
      </c>
      <c r="L28" s="7">
        <f t="shared" si="10"/>
        <v>32996.129547525918</v>
      </c>
      <c r="M28" s="109"/>
      <c r="N28" s="49"/>
      <c r="O28" s="49"/>
      <c r="P28" s="49"/>
      <c r="Q28" s="49"/>
      <c r="R28" s="49"/>
    </row>
    <row r="29" spans="1:18" x14ac:dyDescent="0.3">
      <c r="A29" s="5">
        <v>13</v>
      </c>
      <c r="B29" s="6">
        <f t="shared" si="2"/>
        <v>310547.20172036107</v>
      </c>
      <c r="C29" s="8">
        <f t="shared" si="3"/>
        <v>0.14104623724490506</v>
      </c>
      <c r="D29" s="12">
        <f t="shared" si="4"/>
        <v>0.14104623724490506</v>
      </c>
      <c r="E29" s="9">
        <f t="shared" si="5"/>
        <v>-43801.51428959144</v>
      </c>
      <c r="F29" s="4">
        <f t="shared" si="6"/>
        <v>0.1333111274401142</v>
      </c>
      <c r="G29" s="4">
        <f t="shared" si="0"/>
        <v>0.15331112744011419</v>
      </c>
      <c r="H29" s="9">
        <f t="shared" si="1"/>
        <v>47610.341619121122</v>
      </c>
      <c r="I29" s="7">
        <f t="shared" si="7"/>
        <v>3808.8273295296822</v>
      </c>
      <c r="J29" s="7">
        <f t="shared" si="8"/>
        <v>44702.38718884746</v>
      </c>
      <c r="K29" s="9">
        <f t="shared" si="9"/>
        <v>2378.9823123841579</v>
      </c>
      <c r="L29" s="7">
        <f t="shared" si="10"/>
        <v>35375.111859910074</v>
      </c>
      <c r="M29" s="109"/>
      <c r="N29" s="49"/>
      <c r="O29" s="49"/>
      <c r="P29" s="49"/>
      <c r="Q29" s="49"/>
      <c r="R29" s="49"/>
    </row>
    <row r="30" spans="1:18" x14ac:dyDescent="0.3">
      <c r="A30" s="5">
        <v>14</v>
      </c>
      <c r="B30" s="6">
        <f t="shared" si="2"/>
        <v>308994.46571175929</v>
      </c>
      <c r="C30" s="8">
        <f t="shared" si="3"/>
        <v>0.14429636253189504</v>
      </c>
      <c r="D30" s="12">
        <f t="shared" si="4"/>
        <v>0.14429636253189504</v>
      </c>
      <c r="E30" s="9">
        <f t="shared" si="5"/>
        <v>-44586.777444693231</v>
      </c>
      <c r="F30" s="4">
        <f t="shared" si="6"/>
        <v>0.13684387231727721</v>
      </c>
      <c r="G30" s="4">
        <f t="shared" si="0"/>
        <v>0.1568438723172772</v>
      </c>
      <c r="H30" s="9">
        <f t="shared" si="1"/>
        <v>48463.888526840463</v>
      </c>
      <c r="I30" s="7">
        <f t="shared" si="7"/>
        <v>3877.1110821472321</v>
      </c>
      <c r="J30" s="7">
        <f t="shared" si="8"/>
        <v>48579.498270994693</v>
      </c>
      <c r="K30" s="9">
        <f t="shared" si="9"/>
        <v>2328.4924450032063</v>
      </c>
      <c r="L30" s="7">
        <f t="shared" si="10"/>
        <v>37703.604304913279</v>
      </c>
      <c r="M30" s="109"/>
      <c r="N30" s="49"/>
      <c r="O30" s="49"/>
      <c r="P30" s="49"/>
      <c r="Q30" s="49"/>
      <c r="R30" s="49"/>
    </row>
    <row r="31" spans="1:18" x14ac:dyDescent="0.3">
      <c r="A31" s="5">
        <v>15</v>
      </c>
      <c r="B31" s="6">
        <f t="shared" si="2"/>
        <v>307449.49338320049</v>
      </c>
      <c r="C31" s="8">
        <f t="shared" si="3"/>
        <v>0.14763261613899023</v>
      </c>
      <c r="D31" s="12">
        <f t="shared" si="4"/>
        <v>0.14763261613899023</v>
      </c>
      <c r="E31" s="9">
        <f t="shared" si="5"/>
        <v>-45389.573038769056</v>
      </c>
      <c r="F31" s="4">
        <f t="shared" si="6"/>
        <v>0.14047023493368505</v>
      </c>
      <c r="G31" s="4">
        <f t="shared" si="0"/>
        <v>0.16047023493368504</v>
      </c>
      <c r="H31" s="9">
        <f t="shared" si="1"/>
        <v>49336.492433444626</v>
      </c>
      <c r="I31" s="7">
        <f t="shared" si="7"/>
        <v>3946.9193946755695</v>
      </c>
      <c r="J31" s="7">
        <f t="shared" si="8"/>
        <v>52526.417665670262</v>
      </c>
      <c r="K31" s="9">
        <f t="shared" si="9"/>
        <v>2279.2476043312658</v>
      </c>
      <c r="L31" s="7">
        <f t="shared" si="10"/>
        <v>39982.851909244542</v>
      </c>
      <c r="M31" s="109"/>
      <c r="N31" s="49"/>
      <c r="O31" s="49"/>
      <c r="P31" s="49"/>
      <c r="Q31" s="49"/>
      <c r="R31" s="49"/>
    </row>
    <row r="32" spans="1:18" x14ac:dyDescent="0.3">
      <c r="A32" s="5">
        <v>16</v>
      </c>
      <c r="B32" s="6">
        <f t="shared" si="2"/>
        <v>305912.2459162845</v>
      </c>
      <c r="C32" s="8">
        <f t="shared" si="3"/>
        <v>0.15105728046667349</v>
      </c>
      <c r="D32" s="12">
        <f t="shared" si="4"/>
        <v>0.15105728046667349</v>
      </c>
      <c r="E32" s="9">
        <f t="shared" si="5"/>
        <v>-46210.271929566181</v>
      </c>
      <c r="F32" s="4">
        <f t="shared" si="6"/>
        <v>0.1441926961594277</v>
      </c>
      <c r="G32" s="4">
        <f t="shared" si="0"/>
        <v>0.16419269615942769</v>
      </c>
      <c r="H32" s="9">
        <f t="shared" si="1"/>
        <v>50228.556445180628</v>
      </c>
      <c r="I32" s="7">
        <f t="shared" si="7"/>
        <v>4018.2845156144467</v>
      </c>
      <c r="J32" s="7">
        <f t="shared" si="8"/>
        <v>56544.702181284709</v>
      </c>
      <c r="K32" s="9">
        <f t="shared" si="9"/>
        <v>2231.2107533231083</v>
      </c>
      <c r="L32" s="7">
        <f t="shared" si="10"/>
        <v>42214.062662567652</v>
      </c>
      <c r="M32" s="109"/>
      <c r="N32" s="49"/>
      <c r="O32" s="49"/>
      <c r="P32" s="49"/>
      <c r="Q32" s="49"/>
      <c r="R32" s="49"/>
    </row>
    <row r="33" spans="1:18" x14ac:dyDescent="0.3">
      <c r="A33" s="5">
        <v>17</v>
      </c>
      <c r="B33" s="6">
        <f t="shared" si="2"/>
        <v>304382.68468670308</v>
      </c>
      <c r="C33" s="8">
        <f t="shared" si="3"/>
        <v>0.15457269839904034</v>
      </c>
      <c r="D33" s="12">
        <f t="shared" si="4"/>
        <v>0.15457269839904034</v>
      </c>
      <c r="E33" s="9">
        <f t="shared" si="5"/>
        <v>-47049.252917967948</v>
      </c>
      <c r="F33" s="4">
        <f t="shared" si="6"/>
        <v>0.14801380260765254</v>
      </c>
      <c r="G33" s="4">
        <f t="shared" si="0"/>
        <v>0.16801380260765253</v>
      </c>
      <c r="H33" s="9">
        <f t="shared" si="1"/>
        <v>51140.492302139071</v>
      </c>
      <c r="I33" s="7">
        <f t="shared" si="7"/>
        <v>4091.2393841711237</v>
      </c>
      <c r="J33" s="7">
        <f t="shared" si="8"/>
        <v>60635.941565455832</v>
      </c>
      <c r="K33" s="9">
        <f t="shared" si="9"/>
        <v>2184.3461558968684</v>
      </c>
      <c r="L33" s="7">
        <f t="shared" si="10"/>
        <v>44398.408818464522</v>
      </c>
      <c r="M33" s="109"/>
      <c r="N33" s="49"/>
      <c r="O33" s="49"/>
      <c r="P33" s="49"/>
      <c r="Q33" s="49"/>
      <c r="R33" s="49"/>
    </row>
    <row r="34" spans="1:18" x14ac:dyDescent="0.3">
      <c r="A34" s="5">
        <v>18</v>
      </c>
      <c r="B34" s="6">
        <f t="shared" si="2"/>
        <v>302860.77126326959</v>
      </c>
      <c r="C34" s="8">
        <f t="shared" si="3"/>
        <v>0.1581812749066149</v>
      </c>
      <c r="D34" s="12">
        <f t="shared" si="4"/>
        <v>0.1581812749066149</v>
      </c>
      <c r="E34" s="9">
        <f t="shared" si="5"/>
        <v>-47906.902917624662</v>
      </c>
      <c r="F34" s="4">
        <f t="shared" si="6"/>
        <v>0.15193616837675533</v>
      </c>
      <c r="G34" s="4">
        <f t="shared" si="0"/>
        <v>0.17193616837675532</v>
      </c>
      <c r="H34" s="9">
        <f t="shared" si="1"/>
        <v>52072.720562635499</v>
      </c>
      <c r="I34" s="7">
        <f t="shared" si="7"/>
        <v>4165.8176450108367</v>
      </c>
      <c r="J34" s="7">
        <f t="shared" si="8"/>
        <v>64801.759210466669</v>
      </c>
      <c r="K34" s="9">
        <f t="shared" si="9"/>
        <v>2138.6193260457908</v>
      </c>
      <c r="L34" s="7">
        <f t="shared" si="10"/>
        <v>46537.02814451031</v>
      </c>
      <c r="M34" s="109"/>
      <c r="N34" s="49"/>
      <c r="O34" s="49"/>
      <c r="P34" s="49"/>
      <c r="Q34" s="49"/>
      <c r="R34" s="49"/>
    </row>
    <row r="35" spans="1:18" x14ac:dyDescent="0.3">
      <c r="A35" s="5">
        <v>19</v>
      </c>
      <c r="B35" s="6">
        <f t="shared" si="2"/>
        <v>301346.46740695322</v>
      </c>
      <c r="C35" s="8">
        <f t="shared" si="3"/>
        <v>0.16188547869164019</v>
      </c>
      <c r="D35" s="12">
        <f t="shared" si="4"/>
        <v>0.16188547869164019</v>
      </c>
      <c r="E35" s="9">
        <f t="shared" si="5"/>
        <v>-48783.617128209371</v>
      </c>
      <c r="F35" s="4">
        <f t="shared" si="6"/>
        <v>0.15596247683873934</v>
      </c>
      <c r="G35" s="4">
        <f t="shared" si="0"/>
        <v>0.17596247683873933</v>
      </c>
      <c r="H35" s="9">
        <f t="shared" si="1"/>
        <v>53025.67079153192</v>
      </c>
      <c r="I35" s="7">
        <f t="shared" si="7"/>
        <v>4242.0536633225493</v>
      </c>
      <c r="J35" s="7">
        <f t="shared" si="8"/>
        <v>69043.812873789226</v>
      </c>
      <c r="K35" s="9">
        <f t="shared" si="9"/>
        <v>2093.9969790550858</v>
      </c>
      <c r="L35" s="7">
        <f t="shared" si="10"/>
        <v>48631.0251235654</v>
      </c>
      <c r="M35" s="109"/>
      <c r="N35" s="49"/>
      <c r="O35" s="49"/>
      <c r="P35" s="49"/>
      <c r="Q35" s="49"/>
      <c r="R35" s="49"/>
    </row>
    <row r="36" spans="1:18" x14ac:dyDescent="0.3">
      <c r="A36" s="5">
        <v>20</v>
      </c>
      <c r="B36" s="6">
        <f t="shared" si="2"/>
        <v>299839.73506991845</v>
      </c>
      <c r="C36" s="8">
        <f t="shared" si="3"/>
        <v>0.16568784387696867</v>
      </c>
      <c r="D36" s="12">
        <f t="shared" si="4"/>
        <v>0.16568784387696867</v>
      </c>
      <c r="E36" s="9">
        <f t="shared" si="5"/>
        <v>-49679.799212376296</v>
      </c>
      <c r="F36" s="4">
        <f t="shared" si="6"/>
        <v>0.16009548247496594</v>
      </c>
      <c r="G36" s="4">
        <f t="shared" si="0"/>
        <v>0.18009548247496593</v>
      </c>
      <c r="H36" s="9">
        <f t="shared" si="1"/>
        <v>53999.781752582923</v>
      </c>
      <c r="I36" s="7">
        <f t="shared" si="7"/>
        <v>4319.9825402066272</v>
      </c>
      <c r="J36" s="7">
        <f t="shared" si="8"/>
        <v>73363.79541399586</v>
      </c>
      <c r="K36" s="9">
        <f t="shared" si="9"/>
        <v>2050.4469847345149</v>
      </c>
      <c r="L36" s="7">
        <f t="shared" si="10"/>
        <v>50681.472108299917</v>
      </c>
      <c r="M36" s="109"/>
      <c r="N36" s="49"/>
      <c r="O36" s="49"/>
      <c r="P36" s="49"/>
      <c r="Q36" s="49"/>
      <c r="R36" s="49"/>
    </row>
    <row r="37" spans="1:18" x14ac:dyDescent="0.3">
      <c r="A37" s="5">
        <v>21</v>
      </c>
      <c r="B37" s="6">
        <f t="shared" si="2"/>
        <v>298340.53639456886</v>
      </c>
      <c r="C37" s="8">
        <f t="shared" si="3"/>
        <v>0.16959097173970833</v>
      </c>
      <c r="D37" s="12">
        <f t="shared" si="4"/>
        <v>0.16959097173970833</v>
      </c>
      <c r="E37" s="9">
        <f t="shared" si="5"/>
        <v>-50595.861476500751</v>
      </c>
      <c r="F37" s="4">
        <f t="shared" si="6"/>
        <v>0.16433801276055254</v>
      </c>
      <c r="G37" s="4">
        <f t="shared" si="0"/>
        <v>0.18433801276055253</v>
      </c>
      <c r="H37" s="9">
        <f t="shared" si="1"/>
        <v>54995.501604892124</v>
      </c>
      <c r="I37" s="7">
        <f t="shared" si="7"/>
        <v>4399.6401283913729</v>
      </c>
      <c r="J37" s="7">
        <f t="shared" si="8"/>
        <v>77763.435542387233</v>
      </c>
      <c r="K37" s="9">
        <f t="shared" si="9"/>
        <v>2007.9383225811991</v>
      </c>
      <c r="L37" s="7">
        <f t="shared" si="10"/>
        <v>52689.410430881115</v>
      </c>
      <c r="M37" s="109"/>
      <c r="N37" s="49"/>
      <c r="O37" s="49"/>
      <c r="P37" s="49"/>
      <c r="Q37" s="49"/>
      <c r="R37" s="49"/>
    </row>
    <row r="38" spans="1:18" x14ac:dyDescent="0.3">
      <c r="A38" s="5">
        <v>22</v>
      </c>
      <c r="B38" s="6">
        <f t="shared" si="2"/>
        <v>296848.83371259604</v>
      </c>
      <c r="C38" s="8">
        <f t="shared" si="3"/>
        <v>0.17359753249081061</v>
      </c>
      <c r="D38" s="12">
        <f t="shared" si="4"/>
        <v>0.17359753249081061</v>
      </c>
      <c r="E38" s="9">
        <f t="shared" si="5"/>
        <v>-51532.225055281626</v>
      </c>
      <c r="F38" s="4">
        <f t="shared" si="6"/>
        <v>0.16869297009870718</v>
      </c>
      <c r="G38" s="4">
        <f t="shared" si="0"/>
        <v>0.18869297009870717</v>
      </c>
      <c r="H38" s="9">
        <f t="shared" si="1"/>
        <v>56013.288103566978</v>
      </c>
      <c r="I38" s="7">
        <f t="shared" si="7"/>
        <v>4481.0630482853521</v>
      </c>
      <c r="J38" s="7">
        <f t="shared" si="8"/>
        <v>82244.498590672592</v>
      </c>
      <c r="K38" s="9">
        <f t="shared" si="9"/>
        <v>1966.4410387907733</v>
      </c>
      <c r="L38" s="7">
        <f t="shared" si="10"/>
        <v>54655.851469671885</v>
      </c>
      <c r="M38" s="109"/>
      <c r="N38" s="49"/>
      <c r="O38" s="49"/>
      <c r="P38" s="49"/>
      <c r="Q38" s="49"/>
      <c r="R38" s="49"/>
    </row>
    <row r="39" spans="1:18" x14ac:dyDescent="0.3">
      <c r="A39" s="5">
        <v>23</v>
      </c>
      <c r="B39" s="6">
        <f t="shared" si="2"/>
        <v>295364.58954403305</v>
      </c>
      <c r="C39" s="8">
        <f t="shared" si="3"/>
        <v>0.17771026710181706</v>
      </c>
      <c r="D39" s="12">
        <f t="shared" si="4"/>
        <v>0.17771026710181706</v>
      </c>
      <c r="E39" s="9">
        <f t="shared" si="5"/>
        <v>-52489.320100288678</v>
      </c>
      <c r="F39" s="4">
        <f t="shared" si="6"/>
        <v>0.1731633338063229</v>
      </c>
      <c r="G39" s="4">
        <f t="shared" si="0"/>
        <v>0.19316333380632289</v>
      </c>
      <c r="H39" s="9">
        <f t="shared" si="1"/>
        <v>57053.608804661606</v>
      </c>
      <c r="I39" s="7">
        <f t="shared" si="7"/>
        <v>4564.2887043729279</v>
      </c>
      <c r="J39" s="7">
        <f t="shared" si="8"/>
        <v>86808.78729504552</v>
      </c>
      <c r="K39" s="9">
        <f t="shared" si="9"/>
        <v>1925.9262050386576</v>
      </c>
      <c r="L39" s="7">
        <f t="shared" si="10"/>
        <v>56581.777674710545</v>
      </c>
      <c r="M39" s="109"/>
      <c r="N39" s="49"/>
      <c r="O39" s="49"/>
      <c r="P39" s="49"/>
      <c r="Q39" s="49"/>
      <c r="R39" s="49"/>
    </row>
    <row r="40" spans="1:18" x14ac:dyDescent="0.3">
      <c r="A40" s="5">
        <v>24</v>
      </c>
      <c r="B40" s="6">
        <f t="shared" si="2"/>
        <v>293887.76659631287</v>
      </c>
      <c r="C40" s="8">
        <f t="shared" si="3"/>
        <v>0.18193198918001521</v>
      </c>
      <c r="D40" s="12">
        <f t="shared" si="4"/>
        <v>0.18193198918001521</v>
      </c>
      <c r="E40" s="9">
        <f t="shared" si="5"/>
        <v>-53467.585972539229</v>
      </c>
      <c r="F40" s="4">
        <f t="shared" si="6"/>
        <v>0.17775216215219045</v>
      </c>
      <c r="G40" s="4">
        <f t="shared" si="0"/>
        <v>0.19775216215219044</v>
      </c>
      <c r="H40" s="9">
        <f t="shared" si="1"/>
        <v>58116.941274499157</v>
      </c>
      <c r="I40" s="7">
        <f t="shared" si="7"/>
        <v>4649.3553019599276</v>
      </c>
      <c r="J40" s="7">
        <f t="shared" si="8"/>
        <v>91458.142597005441</v>
      </c>
      <c r="K40" s="9">
        <f t="shared" si="9"/>
        <v>1886.3658789562803</v>
      </c>
      <c r="L40" s="7">
        <f t="shared" si="10"/>
        <v>58468.143553666829</v>
      </c>
      <c r="M40" s="109"/>
      <c r="N40" s="49"/>
      <c r="O40" s="49"/>
      <c r="P40" s="49"/>
      <c r="Q40" s="49"/>
      <c r="R40" s="49"/>
    </row>
    <row r="41" spans="1:18" x14ac:dyDescent="0.3">
      <c r="A41" s="5">
        <v>25</v>
      </c>
      <c r="B41" s="6">
        <f t="shared" si="2"/>
        <v>292418.3277633313</v>
      </c>
      <c r="C41" s="8">
        <f t="shared" si="3"/>
        <v>0.18626558689328562</v>
      </c>
      <c r="D41" s="12">
        <f t="shared" si="4"/>
        <v>0.18626558689328562</v>
      </c>
      <c r="E41" s="9">
        <f t="shared" si="5"/>
        <v>-54467.471439190063</v>
      </c>
      <c r="F41" s="4">
        <f t="shared" si="6"/>
        <v>0.1824625944492235</v>
      </c>
      <c r="G41" s="4">
        <f t="shared" si="0"/>
        <v>0.20246259444922349</v>
      </c>
      <c r="H41" s="9">
        <f t="shared" si="1"/>
        <v>59203.773303467453</v>
      </c>
      <c r="I41" s="7">
        <f t="shared" si="7"/>
        <v>4736.3018642773895</v>
      </c>
      <c r="J41" s="7">
        <f t="shared" si="8"/>
        <v>96194.444461282837</v>
      </c>
      <c r="K41" s="9">
        <f t="shared" si="9"/>
        <v>1847.7330662307106</v>
      </c>
      <c r="L41" s="7">
        <f t="shared" si="10"/>
        <v>60315.876619897543</v>
      </c>
      <c r="M41" s="49"/>
      <c r="N41" s="49"/>
      <c r="O41" s="49"/>
      <c r="P41" s="49"/>
      <c r="Q41" s="49"/>
      <c r="R41" s="49"/>
    </row>
    <row r="42" spans="1:18" x14ac:dyDescent="0.3">
      <c r="A42" s="49"/>
      <c r="B42" s="49"/>
      <c r="C42" s="49"/>
      <c r="D42" s="49"/>
      <c r="E42" s="49"/>
      <c r="F42" s="49"/>
      <c r="G42" s="49"/>
      <c r="H42" s="50"/>
      <c r="I42" s="49"/>
      <c r="J42" s="49"/>
      <c r="K42" s="49"/>
      <c r="L42" s="49"/>
      <c r="M42" s="49"/>
      <c r="N42" s="49"/>
      <c r="O42" s="49"/>
      <c r="P42" s="49"/>
      <c r="Q42" s="49"/>
      <c r="R42" s="49"/>
    </row>
    <row r="43" spans="1:18" x14ac:dyDescent="0.3">
      <c r="A43" s="49"/>
      <c r="B43" s="49"/>
      <c r="C43" s="49"/>
      <c r="D43" s="49"/>
      <c r="E43" s="49"/>
      <c r="F43" s="49"/>
      <c r="G43" s="49"/>
      <c r="H43" s="49"/>
      <c r="I43" s="49"/>
      <c r="J43" s="49"/>
      <c r="K43" s="49"/>
      <c r="L43" s="49"/>
      <c r="M43" s="49"/>
      <c r="N43" s="49"/>
      <c r="O43" s="49"/>
      <c r="P43" s="49"/>
      <c r="Q43" s="49"/>
      <c r="R43" s="49"/>
    </row>
    <row r="44" spans="1:18" x14ac:dyDescent="0.3">
      <c r="A44" s="49"/>
      <c r="B44" s="49"/>
      <c r="C44" s="49"/>
      <c r="D44" s="49"/>
      <c r="E44" s="49"/>
      <c r="F44" s="49"/>
      <c r="G44" s="49"/>
      <c r="H44" s="49"/>
      <c r="I44" s="49"/>
      <c r="J44" s="49"/>
      <c r="K44" s="49"/>
      <c r="L44" s="49"/>
      <c r="M44" s="49"/>
      <c r="N44" s="49"/>
      <c r="O44" s="49"/>
      <c r="P44" s="49"/>
      <c r="Q44" s="49"/>
      <c r="R44" s="49"/>
    </row>
    <row r="45" spans="1:18" x14ac:dyDescent="0.3">
      <c r="A45" s="49"/>
      <c r="B45" s="49"/>
      <c r="C45" s="49"/>
      <c r="D45" s="49"/>
      <c r="E45" s="49"/>
      <c r="F45" s="49"/>
      <c r="G45" s="49"/>
      <c r="H45" s="49"/>
      <c r="I45" s="49"/>
      <c r="J45" s="49"/>
      <c r="K45" s="49"/>
      <c r="L45" s="49"/>
      <c r="M45" s="49"/>
      <c r="N45" s="49"/>
      <c r="O45" s="49"/>
      <c r="P45" s="49"/>
      <c r="Q45" s="49"/>
      <c r="R45" s="49"/>
    </row>
  </sheetData>
  <mergeCells count="26">
    <mergeCell ref="A12:C12"/>
    <mergeCell ref="E12:J12"/>
    <mergeCell ref="A2:D2"/>
    <mergeCell ref="E2:J2"/>
    <mergeCell ref="A5:C5"/>
    <mergeCell ref="E5:J5"/>
    <mergeCell ref="A6:C6"/>
    <mergeCell ref="E6:J6"/>
    <mergeCell ref="E7:J7"/>
    <mergeCell ref="E8:J8"/>
    <mergeCell ref="A14:C14"/>
    <mergeCell ref="E14:J14"/>
    <mergeCell ref="A3:C3"/>
    <mergeCell ref="E3:J3"/>
    <mergeCell ref="A4:C4"/>
    <mergeCell ref="E4:J4"/>
    <mergeCell ref="A13:C13"/>
    <mergeCell ref="E13:J13"/>
    <mergeCell ref="A9:C9"/>
    <mergeCell ref="E9:J9"/>
    <mergeCell ref="A10:C10"/>
    <mergeCell ref="E10:J10"/>
    <mergeCell ref="A11:C11"/>
    <mergeCell ref="E11:J11"/>
    <mergeCell ref="A7:C7"/>
    <mergeCell ref="A8:C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45"/>
  <sheetViews>
    <sheetView topLeftCell="A4" workbookViewId="0">
      <selection activeCell="L30" sqref="L30"/>
    </sheetView>
  </sheetViews>
  <sheetFormatPr defaultRowHeight="14.4" x14ac:dyDescent="0.3"/>
  <cols>
    <col min="1" max="1" width="9.109375" style="107" customWidth="1"/>
    <col min="2" max="2" width="11.33203125" style="107" customWidth="1"/>
    <col min="3" max="3" width="15.77734375" style="107" customWidth="1"/>
    <col min="4" max="4" width="13.6640625" style="107" customWidth="1"/>
    <col min="5" max="5" width="11.88671875" style="107" customWidth="1"/>
    <col min="6" max="6" width="13.44140625" style="107" customWidth="1"/>
    <col min="7" max="7" width="14" style="107" customWidth="1"/>
    <col min="8" max="8" width="11.6640625" style="107" customWidth="1"/>
    <col min="9" max="9" width="12.88671875" style="107" customWidth="1"/>
    <col min="10" max="10" width="12.44140625" style="107" customWidth="1"/>
    <col min="11" max="11" width="15.21875" style="107" customWidth="1"/>
    <col min="12" max="12" width="13.44140625" style="107" customWidth="1"/>
    <col min="13" max="16384" width="8.88671875" style="107"/>
  </cols>
  <sheetData>
    <row r="1" spans="1:18" s="33" customFormat="1" ht="30" customHeight="1" x14ac:dyDescent="0.3">
      <c r="A1" s="45" t="s">
        <v>21</v>
      </c>
      <c r="B1" s="46" t="str">
        <f>'Welcome!'!I20</f>
        <v>$ Discount 1</v>
      </c>
      <c r="C1" s="46"/>
      <c r="D1" s="46"/>
      <c r="E1" s="46"/>
      <c r="F1" s="46"/>
      <c r="G1" s="46"/>
      <c r="H1" s="46"/>
      <c r="I1" s="46"/>
      <c r="J1" s="82"/>
      <c r="K1" s="67"/>
      <c r="L1" s="67"/>
      <c r="M1" s="67"/>
      <c r="N1" s="67"/>
      <c r="O1" s="67"/>
      <c r="P1" s="67"/>
      <c r="Q1" s="67"/>
      <c r="R1" s="67"/>
    </row>
    <row r="2" spans="1:18" s="1" customFormat="1" x14ac:dyDescent="0.3">
      <c r="A2" s="183" t="s">
        <v>16</v>
      </c>
      <c r="B2" s="183"/>
      <c r="C2" s="183"/>
      <c r="D2" s="183"/>
      <c r="E2" s="182" t="s">
        <v>7</v>
      </c>
      <c r="F2" s="182"/>
      <c r="G2" s="182"/>
      <c r="H2" s="182"/>
      <c r="I2" s="182"/>
      <c r="J2" s="182"/>
      <c r="K2" s="68"/>
      <c r="L2" s="68"/>
      <c r="M2" s="68"/>
      <c r="N2" s="68"/>
      <c r="O2" s="68"/>
      <c r="P2" s="68"/>
      <c r="Q2" s="68"/>
      <c r="R2" s="68"/>
    </row>
    <row r="3" spans="1:18" x14ac:dyDescent="0.3">
      <c r="A3" s="179" t="s">
        <v>79</v>
      </c>
      <c r="B3" s="180"/>
      <c r="C3" s="181"/>
      <c r="D3" s="111">
        <f>'Welcome!'!C10</f>
        <v>200</v>
      </c>
      <c r="E3" s="178"/>
      <c r="F3" s="178"/>
      <c r="G3" s="178"/>
      <c r="H3" s="178"/>
      <c r="I3" s="178"/>
      <c r="J3" s="178"/>
      <c r="K3" s="49"/>
      <c r="L3" s="49"/>
      <c r="M3" s="49"/>
      <c r="N3" s="49"/>
      <c r="O3" s="49"/>
      <c r="P3" s="49"/>
      <c r="Q3" s="49"/>
      <c r="R3" s="69"/>
    </row>
    <row r="4" spans="1:18" x14ac:dyDescent="0.3">
      <c r="A4" s="179" t="s">
        <v>80</v>
      </c>
      <c r="B4" s="180"/>
      <c r="C4" s="181"/>
      <c r="D4" s="114">
        <f>'Welcome!'!C11</f>
        <v>1649</v>
      </c>
      <c r="E4" s="178" t="s">
        <v>94</v>
      </c>
      <c r="F4" s="178"/>
      <c r="G4" s="178"/>
      <c r="H4" s="178"/>
      <c r="I4" s="178"/>
      <c r="J4" s="178"/>
      <c r="K4" s="49"/>
      <c r="L4" s="49"/>
      <c r="M4" s="49"/>
      <c r="N4" s="49"/>
      <c r="O4" s="49"/>
      <c r="P4" s="49"/>
      <c r="Q4" s="49"/>
      <c r="R4" s="69"/>
    </row>
    <row r="5" spans="1:18" ht="14.4" customHeight="1" x14ac:dyDescent="0.3">
      <c r="A5" s="185" t="s">
        <v>86</v>
      </c>
      <c r="B5" s="186"/>
      <c r="C5" s="187"/>
      <c r="D5" s="114">
        <f>D3*D4</f>
        <v>329800</v>
      </c>
      <c r="E5" s="184" t="s">
        <v>83</v>
      </c>
      <c r="F5" s="184"/>
      <c r="G5" s="184"/>
      <c r="H5" s="184"/>
      <c r="I5" s="184"/>
      <c r="J5" s="184"/>
      <c r="K5" s="49"/>
      <c r="L5" s="49"/>
      <c r="M5" s="49"/>
      <c r="N5" s="49"/>
      <c r="O5" s="49"/>
      <c r="P5" s="49"/>
      <c r="Q5" s="49"/>
      <c r="R5" s="49"/>
    </row>
    <row r="6" spans="1:18" x14ac:dyDescent="0.3">
      <c r="A6" s="178" t="s">
        <v>5</v>
      </c>
      <c r="B6" s="178"/>
      <c r="C6" s="178"/>
      <c r="D6" s="79">
        <f>'Welcome!'!G21</f>
        <v>0.10566</v>
      </c>
      <c r="E6" s="178" t="s">
        <v>84</v>
      </c>
      <c r="F6" s="178"/>
      <c r="G6" s="178"/>
      <c r="H6" s="178"/>
      <c r="I6" s="178"/>
      <c r="J6" s="178"/>
      <c r="K6" s="49"/>
      <c r="L6" s="49"/>
      <c r="M6" s="49"/>
      <c r="N6" s="49"/>
      <c r="O6" s="49"/>
      <c r="P6" s="49"/>
      <c r="Q6" s="49"/>
      <c r="R6" s="49"/>
    </row>
    <row r="7" spans="1:18" x14ac:dyDescent="0.3">
      <c r="A7" s="178" t="s">
        <v>4</v>
      </c>
      <c r="B7" s="178"/>
      <c r="C7" s="178"/>
      <c r="D7" s="112">
        <f>'Welcome!'!C13</f>
        <v>9.74E-2</v>
      </c>
      <c r="E7" s="143" t="s">
        <v>92</v>
      </c>
      <c r="F7" s="143"/>
      <c r="G7" s="143"/>
      <c r="H7" s="143"/>
      <c r="I7" s="143"/>
      <c r="J7" s="143"/>
      <c r="K7" s="49"/>
      <c r="L7" s="49"/>
      <c r="M7" s="49"/>
      <c r="N7" s="49"/>
      <c r="O7" s="49"/>
      <c r="P7" s="49"/>
      <c r="Q7" s="49"/>
      <c r="R7" s="49"/>
    </row>
    <row r="8" spans="1:18" x14ac:dyDescent="0.3">
      <c r="A8" s="178" t="s">
        <v>9</v>
      </c>
      <c r="B8" s="178"/>
      <c r="C8" s="178"/>
      <c r="D8" s="80">
        <f>'Welcome!'!C14</f>
        <v>0.02</v>
      </c>
      <c r="E8" s="143" t="s">
        <v>93</v>
      </c>
      <c r="F8" s="143"/>
      <c r="G8" s="143"/>
      <c r="H8" s="143"/>
      <c r="I8" s="143"/>
      <c r="J8" s="143"/>
      <c r="K8" s="49"/>
      <c r="L8" s="49"/>
      <c r="M8" s="49"/>
      <c r="N8" s="49"/>
      <c r="O8" s="49"/>
      <c r="P8" s="49"/>
      <c r="Q8" s="49"/>
      <c r="R8" s="49"/>
    </row>
    <row r="9" spans="1:18" x14ac:dyDescent="0.3">
      <c r="A9" s="178" t="s">
        <v>6</v>
      </c>
      <c r="B9" s="178"/>
      <c r="C9" s="178"/>
      <c r="D9" s="77" t="str">
        <f>'Welcome!'!G22</f>
        <v>NA</v>
      </c>
      <c r="E9" s="178"/>
      <c r="F9" s="178"/>
      <c r="G9" s="178"/>
      <c r="H9" s="178"/>
      <c r="I9" s="178"/>
      <c r="J9" s="178"/>
      <c r="K9" s="49"/>
      <c r="L9" s="49"/>
      <c r="M9" s="49"/>
      <c r="N9" s="49"/>
      <c r="O9" s="49"/>
      <c r="P9" s="49"/>
      <c r="Q9" s="49"/>
      <c r="R9" s="49"/>
    </row>
    <row r="10" spans="1:18" x14ac:dyDescent="0.3">
      <c r="A10" s="178" t="s">
        <v>1</v>
      </c>
      <c r="B10" s="178"/>
      <c r="C10" s="178"/>
      <c r="D10" s="78">
        <f>'Welcome!'!C15</f>
        <v>5.0000000000000001E-3</v>
      </c>
      <c r="E10" s="143" t="s">
        <v>78</v>
      </c>
      <c r="F10" s="143"/>
      <c r="G10" s="143"/>
      <c r="H10" s="143"/>
      <c r="I10" s="143"/>
      <c r="J10" s="143"/>
      <c r="K10" s="49"/>
      <c r="L10" s="49"/>
      <c r="M10" s="49"/>
      <c r="N10" s="49"/>
      <c r="O10" s="49"/>
      <c r="P10" s="49"/>
      <c r="Q10" s="49"/>
      <c r="R10" s="49"/>
    </row>
    <row r="11" spans="1:18" x14ac:dyDescent="0.3">
      <c r="A11" s="178" t="s">
        <v>2</v>
      </c>
      <c r="B11" s="178"/>
      <c r="C11" s="178"/>
      <c r="D11" s="78">
        <f>'Welcome!'!C16</f>
        <v>2.6499999999999999E-2</v>
      </c>
      <c r="E11" s="143" t="s">
        <v>15</v>
      </c>
      <c r="F11" s="143"/>
      <c r="G11" s="143"/>
      <c r="H11" s="143"/>
      <c r="I11" s="143"/>
      <c r="J11" s="143"/>
      <c r="K11" s="49"/>
      <c r="L11" s="49"/>
      <c r="M11" s="49"/>
      <c r="N11" s="49"/>
      <c r="O11" s="49"/>
      <c r="P11" s="49"/>
      <c r="Q11" s="49"/>
      <c r="R11" s="49"/>
    </row>
    <row r="12" spans="1:18" x14ac:dyDescent="0.3">
      <c r="A12" s="178" t="s">
        <v>66</v>
      </c>
      <c r="B12" s="178"/>
      <c r="C12" s="178"/>
      <c r="D12" s="117">
        <f>'Welcome!'!I23</f>
        <v>0.01</v>
      </c>
      <c r="E12" s="143" t="s">
        <v>89</v>
      </c>
      <c r="F12" s="143"/>
      <c r="G12" s="143"/>
      <c r="H12" s="143"/>
      <c r="I12" s="143"/>
      <c r="J12" s="143"/>
      <c r="K12" s="49"/>
      <c r="L12" s="49"/>
      <c r="M12" s="49"/>
      <c r="N12" s="49"/>
      <c r="O12" s="49"/>
      <c r="P12" s="49"/>
      <c r="Q12" s="49"/>
      <c r="R12" s="49"/>
    </row>
    <row r="13" spans="1:18" x14ac:dyDescent="0.3">
      <c r="A13" s="178" t="s">
        <v>18</v>
      </c>
      <c r="B13" s="178"/>
      <c r="C13" s="178"/>
      <c r="D13" s="116">
        <f>'Welcome!'!I24</f>
        <v>0</v>
      </c>
      <c r="E13" s="143" t="s">
        <v>91</v>
      </c>
      <c r="F13" s="143"/>
      <c r="G13" s="143"/>
      <c r="H13" s="143"/>
      <c r="I13" s="143"/>
      <c r="J13" s="143"/>
      <c r="K13" s="49"/>
      <c r="L13" s="49"/>
      <c r="M13" s="49"/>
      <c r="N13" s="49"/>
      <c r="O13" s="49"/>
      <c r="P13" s="49"/>
      <c r="Q13" s="49"/>
      <c r="R13" s="49"/>
    </row>
    <row r="14" spans="1:18" x14ac:dyDescent="0.3">
      <c r="A14" s="178" t="s">
        <v>74</v>
      </c>
      <c r="B14" s="178"/>
      <c r="C14" s="178"/>
      <c r="D14" s="78">
        <f>'Welcome!'!C17</f>
        <v>0.04</v>
      </c>
      <c r="E14" s="143" t="s">
        <v>75</v>
      </c>
      <c r="F14" s="143"/>
      <c r="G14" s="143"/>
      <c r="H14" s="143"/>
      <c r="I14" s="143"/>
      <c r="J14" s="143"/>
      <c r="K14" s="49"/>
      <c r="L14" s="49"/>
      <c r="M14" s="49"/>
      <c r="N14" s="49"/>
      <c r="O14" s="49"/>
      <c r="P14" s="49"/>
      <c r="Q14" s="49"/>
      <c r="R14" s="49"/>
    </row>
    <row r="15" spans="1:18" s="2" customFormat="1" x14ac:dyDescent="0.3">
      <c r="A15" s="47"/>
      <c r="B15" s="47"/>
      <c r="C15" s="47"/>
      <c r="D15" s="48"/>
      <c r="E15" s="48"/>
      <c r="F15" s="48"/>
      <c r="G15" s="48"/>
      <c r="H15" s="48"/>
      <c r="I15" s="48"/>
      <c r="J15" s="48"/>
      <c r="K15" s="69"/>
      <c r="L15" s="69"/>
      <c r="M15" s="69"/>
      <c r="N15" s="69"/>
      <c r="O15" s="69"/>
      <c r="P15" s="69"/>
      <c r="Q15" s="69"/>
      <c r="R15" s="69"/>
    </row>
    <row r="16" spans="1:18" ht="57.6" x14ac:dyDescent="0.3">
      <c r="A16" s="3" t="s">
        <v>0</v>
      </c>
      <c r="B16" s="3" t="s">
        <v>12</v>
      </c>
      <c r="C16" s="3" t="s">
        <v>19</v>
      </c>
      <c r="D16" s="3" t="s">
        <v>20</v>
      </c>
      <c r="E16" s="10" t="s">
        <v>11</v>
      </c>
      <c r="F16" s="3" t="s">
        <v>3</v>
      </c>
      <c r="G16" s="3" t="s">
        <v>8</v>
      </c>
      <c r="H16" s="10" t="s">
        <v>13</v>
      </c>
      <c r="I16" s="3" t="s">
        <v>103</v>
      </c>
      <c r="J16" s="3" t="s">
        <v>104</v>
      </c>
      <c r="K16" s="10" t="s">
        <v>105</v>
      </c>
      <c r="L16" s="3" t="s">
        <v>106</v>
      </c>
      <c r="M16" s="109"/>
      <c r="N16" s="49"/>
      <c r="O16" s="49"/>
      <c r="P16" s="49"/>
      <c r="Q16" s="49"/>
      <c r="R16" s="49"/>
    </row>
    <row r="17" spans="1:18" x14ac:dyDescent="0.3">
      <c r="A17" s="5">
        <v>1</v>
      </c>
      <c r="B17" s="6">
        <f>$D$5</f>
        <v>329800</v>
      </c>
      <c r="C17" s="8">
        <f>G17-$D$12</f>
        <v>0.10740000000000001</v>
      </c>
      <c r="D17" s="12">
        <f>IF(C17&lt;$D$13,$D$13,C17)</f>
        <v>0.10740000000000001</v>
      </c>
      <c r="E17" s="9">
        <f>B17*D17*-1</f>
        <v>-35420.520000000004</v>
      </c>
      <c r="F17" s="4">
        <f>D7</f>
        <v>9.74E-2</v>
      </c>
      <c r="G17" s="4">
        <f>F17+$D$8</f>
        <v>0.1174</v>
      </c>
      <c r="H17" s="9">
        <f t="shared" ref="H17:H41" si="0">B17*G17</f>
        <v>38718.520000000004</v>
      </c>
      <c r="I17" s="7">
        <f>E17+H17</f>
        <v>3298</v>
      </c>
      <c r="J17" s="7">
        <f>I17</f>
        <v>3298</v>
      </c>
      <c r="K17" s="9">
        <f>I17/(1+$D$14)^($A17-1)</f>
        <v>3298</v>
      </c>
      <c r="L17" s="7">
        <f>K17</f>
        <v>3298</v>
      </c>
      <c r="M17" s="109"/>
      <c r="N17" s="49"/>
      <c r="O17" s="49"/>
      <c r="P17" s="49"/>
      <c r="Q17" s="49"/>
      <c r="R17" s="49"/>
    </row>
    <row r="18" spans="1:18" x14ac:dyDescent="0.3">
      <c r="A18" s="5">
        <v>2</v>
      </c>
      <c r="B18" s="6">
        <f>B17*(1-$D$10)</f>
        <v>328151</v>
      </c>
      <c r="C18" s="8">
        <f t="shared" ref="C18:C41" si="1">G18-$D$12</f>
        <v>0.10998110000000001</v>
      </c>
      <c r="D18" s="12">
        <f t="shared" ref="D18:D41" si="2">IF(C18&lt;$D$13,$D$13,C18)</f>
        <v>0.10998110000000001</v>
      </c>
      <c r="E18" s="9">
        <f t="shared" ref="E18:E41" si="3">B18*D18*-1</f>
        <v>-36090.407946100007</v>
      </c>
      <c r="F18" s="4">
        <f t="shared" ref="F18:F41" si="4">F17*(1+$D$11)</f>
        <v>9.9981100000000003E-2</v>
      </c>
      <c r="G18" s="4">
        <f t="shared" ref="G18:G41" si="5">F18+$D$8</f>
        <v>0.11998110000000001</v>
      </c>
      <c r="H18" s="9">
        <f t="shared" si="0"/>
        <v>39371.917946100002</v>
      </c>
      <c r="I18" s="7">
        <f t="shared" ref="I18:I41" si="6">E18+H18</f>
        <v>3281.5099999999948</v>
      </c>
      <c r="J18" s="7">
        <f t="shared" ref="J18:J41" si="7">J17+I18</f>
        <v>6579.5099999999948</v>
      </c>
      <c r="K18" s="9">
        <f>I18/(1+$D$14)^($A18-1)</f>
        <v>3155.2980769230717</v>
      </c>
      <c r="L18" s="7">
        <f>K18+L17</f>
        <v>6453.2980769230717</v>
      </c>
      <c r="M18" s="109"/>
      <c r="N18" s="49"/>
      <c r="O18" s="49"/>
      <c r="P18" s="49"/>
      <c r="Q18" s="49"/>
      <c r="R18" s="49"/>
    </row>
    <row r="19" spans="1:18" x14ac:dyDescent="0.3">
      <c r="A19" s="5">
        <v>3</v>
      </c>
      <c r="B19" s="6">
        <f t="shared" ref="B19:B41" si="8">B18*(1-$D$10)</f>
        <v>326510.245</v>
      </c>
      <c r="C19" s="8">
        <f t="shared" si="1"/>
        <v>0.11263059915000001</v>
      </c>
      <c r="D19" s="12">
        <f t="shared" si="2"/>
        <v>0.11263059915000001</v>
      </c>
      <c r="E19" s="9">
        <f t="shared" si="3"/>
        <v>-36775.044522963297</v>
      </c>
      <c r="F19" s="4">
        <f t="shared" si="4"/>
        <v>0.10263059915</v>
      </c>
      <c r="G19" s="4">
        <f t="shared" si="5"/>
        <v>0.12263059915000001</v>
      </c>
      <c r="H19" s="9">
        <f t="shared" si="0"/>
        <v>40040.146972963295</v>
      </c>
      <c r="I19" s="7">
        <f t="shared" si="6"/>
        <v>3265.1024499999985</v>
      </c>
      <c r="J19" s="7">
        <f t="shared" si="7"/>
        <v>9844.6124499999933</v>
      </c>
      <c r="K19" s="9">
        <f t="shared" ref="K19:K41" si="9">I19/(1+$D$14)^($A19-1)</f>
        <v>3018.7707562869805</v>
      </c>
      <c r="L19" s="7">
        <f t="shared" ref="L19:L41" si="10">K19+L18</f>
        <v>9472.0688332100526</v>
      </c>
      <c r="M19" s="109"/>
      <c r="N19" s="49"/>
      <c r="O19" s="49"/>
      <c r="P19" s="49"/>
      <c r="Q19" s="49"/>
      <c r="R19" s="49"/>
    </row>
    <row r="20" spans="1:18" x14ac:dyDescent="0.3">
      <c r="A20" s="5">
        <v>4</v>
      </c>
      <c r="B20" s="6">
        <f t="shared" si="8"/>
        <v>324877.69377499999</v>
      </c>
      <c r="C20" s="8">
        <f t="shared" si="1"/>
        <v>0.11535031002747499</v>
      </c>
      <c r="D20" s="12">
        <f t="shared" si="2"/>
        <v>0.11535031002747499</v>
      </c>
      <c r="E20" s="9">
        <f t="shared" si="3"/>
        <v>-37474.742697957328</v>
      </c>
      <c r="F20" s="4">
        <f t="shared" si="4"/>
        <v>0.105350310027475</v>
      </c>
      <c r="G20" s="4">
        <f t="shared" si="5"/>
        <v>0.12535031002747499</v>
      </c>
      <c r="H20" s="9">
        <f t="shared" si="0"/>
        <v>40723.519635707329</v>
      </c>
      <c r="I20" s="7">
        <f t="shared" si="6"/>
        <v>3248.7769377500008</v>
      </c>
      <c r="J20" s="7">
        <f t="shared" si="7"/>
        <v>13093.389387749994</v>
      </c>
      <c r="K20" s="9">
        <f t="shared" si="9"/>
        <v>2888.1508677937959</v>
      </c>
      <c r="L20" s="7">
        <f t="shared" si="10"/>
        <v>12360.219701003849</v>
      </c>
      <c r="M20" s="109"/>
      <c r="N20" s="49"/>
      <c r="O20" s="49"/>
      <c r="P20" s="49"/>
      <c r="Q20" s="49"/>
      <c r="R20" s="49"/>
    </row>
    <row r="21" spans="1:18" x14ac:dyDescent="0.3">
      <c r="A21" s="5">
        <v>5</v>
      </c>
      <c r="B21" s="6">
        <f t="shared" si="8"/>
        <v>323253.30530612497</v>
      </c>
      <c r="C21" s="8">
        <f t="shared" si="1"/>
        <v>0.11814209324320309</v>
      </c>
      <c r="D21" s="12">
        <f t="shared" si="2"/>
        <v>0.11814209324320309</v>
      </c>
      <c r="E21" s="9">
        <f t="shared" si="3"/>
        <v>-38189.822136649811</v>
      </c>
      <c r="F21" s="4">
        <f t="shared" si="4"/>
        <v>0.10814209324320308</v>
      </c>
      <c r="G21" s="4">
        <f t="shared" si="5"/>
        <v>0.12814209324320308</v>
      </c>
      <c r="H21" s="9">
        <f t="shared" si="0"/>
        <v>41422.355189711059</v>
      </c>
      <c r="I21" s="7">
        <f t="shared" si="6"/>
        <v>3232.5330530612482</v>
      </c>
      <c r="J21" s="7">
        <f t="shared" si="7"/>
        <v>16325.922440811242</v>
      </c>
      <c r="K21" s="9">
        <f t="shared" si="9"/>
        <v>2763.1828013988697</v>
      </c>
      <c r="L21" s="7">
        <f t="shared" si="10"/>
        <v>15123.402502402718</v>
      </c>
      <c r="M21" s="109"/>
      <c r="N21" s="49"/>
      <c r="O21" s="49"/>
      <c r="P21" s="49"/>
      <c r="Q21" s="49"/>
      <c r="R21" s="49"/>
    </row>
    <row r="22" spans="1:18" x14ac:dyDescent="0.3">
      <c r="A22" s="5">
        <v>6</v>
      </c>
      <c r="B22" s="6">
        <f t="shared" si="8"/>
        <v>321637.03877959435</v>
      </c>
      <c r="C22" s="8">
        <f t="shared" si="1"/>
        <v>0.12100785871414795</v>
      </c>
      <c r="D22" s="12">
        <f t="shared" si="2"/>
        <v>0.12100785871414795</v>
      </c>
      <c r="E22" s="9">
        <f t="shared" si="3"/>
        <v>-38920.609345878074</v>
      </c>
      <c r="F22" s="4">
        <f t="shared" si="4"/>
        <v>0.11100785871414795</v>
      </c>
      <c r="G22" s="4">
        <f t="shared" si="5"/>
        <v>0.13100785871414794</v>
      </c>
      <c r="H22" s="9">
        <f t="shared" si="0"/>
        <v>42136.979733674016</v>
      </c>
      <c r="I22" s="7">
        <f t="shared" si="6"/>
        <v>3216.3703877959415</v>
      </c>
      <c r="J22" s="7">
        <f t="shared" si="7"/>
        <v>19542.292828607184</v>
      </c>
      <c r="K22" s="9">
        <f t="shared" si="9"/>
        <v>2643.6220071075718</v>
      </c>
      <c r="L22" s="7">
        <f t="shared" si="10"/>
        <v>17767.024509510291</v>
      </c>
      <c r="M22" s="109"/>
      <c r="N22" s="49"/>
      <c r="O22" s="49"/>
      <c r="P22" s="49"/>
      <c r="Q22" s="49"/>
      <c r="R22" s="49"/>
    </row>
    <row r="23" spans="1:18" x14ac:dyDescent="0.3">
      <c r="A23" s="5">
        <v>7</v>
      </c>
      <c r="B23" s="6">
        <f t="shared" si="8"/>
        <v>320028.85358569637</v>
      </c>
      <c r="C23" s="8">
        <f t="shared" si="1"/>
        <v>0.12394956697007288</v>
      </c>
      <c r="D23" s="12">
        <f t="shared" si="2"/>
        <v>0.12394956697007288</v>
      </c>
      <c r="E23" s="9">
        <f t="shared" si="3"/>
        <v>-39667.437819875922</v>
      </c>
      <c r="F23" s="4">
        <f t="shared" si="4"/>
        <v>0.11394956697007287</v>
      </c>
      <c r="G23" s="4">
        <f t="shared" si="5"/>
        <v>0.13394956697007288</v>
      </c>
      <c r="H23" s="9">
        <f t="shared" si="0"/>
        <v>42867.726355732884</v>
      </c>
      <c r="I23" s="7">
        <f t="shared" si="6"/>
        <v>3200.288535856962</v>
      </c>
      <c r="J23" s="7">
        <f t="shared" si="7"/>
        <v>22742.581364464146</v>
      </c>
      <c r="K23" s="9">
        <f t="shared" si="9"/>
        <v>2529.2345164154171</v>
      </c>
      <c r="L23" s="7">
        <f t="shared" si="10"/>
        <v>20296.259025925709</v>
      </c>
      <c r="M23" s="109"/>
      <c r="N23" s="49"/>
      <c r="O23" s="49"/>
      <c r="P23" s="49"/>
      <c r="Q23" s="49"/>
      <c r="R23" s="49"/>
    </row>
    <row r="24" spans="1:18" x14ac:dyDescent="0.3">
      <c r="A24" s="5">
        <v>8</v>
      </c>
      <c r="B24" s="6">
        <f t="shared" si="8"/>
        <v>318428.70931776788</v>
      </c>
      <c r="C24" s="8">
        <f t="shared" si="1"/>
        <v>0.12696923049477979</v>
      </c>
      <c r="D24" s="12">
        <f t="shared" si="2"/>
        <v>0.12696923049477979</v>
      </c>
      <c r="E24" s="9">
        <f t="shared" si="3"/>
        <v>-40430.648189522901</v>
      </c>
      <c r="F24" s="4">
        <f t="shared" si="4"/>
        <v>0.11696923049477979</v>
      </c>
      <c r="G24" s="4">
        <f t="shared" si="5"/>
        <v>0.1369692304947798</v>
      </c>
      <c r="H24" s="9">
        <f t="shared" si="0"/>
        <v>43614.935282700586</v>
      </c>
      <c r="I24" s="7">
        <f t="shared" si="6"/>
        <v>3184.2870931776852</v>
      </c>
      <c r="J24" s="7">
        <f t="shared" si="7"/>
        <v>25926.868457641831</v>
      </c>
      <c r="K24" s="9">
        <f t="shared" si="9"/>
        <v>2419.7964844551411</v>
      </c>
      <c r="L24" s="7">
        <f t="shared" si="10"/>
        <v>22716.055510380851</v>
      </c>
      <c r="M24" s="109"/>
      <c r="N24" s="49"/>
      <c r="O24" s="49"/>
      <c r="P24" s="49"/>
      <c r="Q24" s="49"/>
      <c r="R24" s="49"/>
    </row>
    <row r="25" spans="1:18" x14ac:dyDescent="0.3">
      <c r="A25" s="5">
        <v>9</v>
      </c>
      <c r="B25" s="6">
        <f t="shared" si="8"/>
        <v>316836.56577117904</v>
      </c>
      <c r="C25" s="8">
        <f t="shared" si="1"/>
        <v>0.13006891510289145</v>
      </c>
      <c r="D25" s="12">
        <f t="shared" si="2"/>
        <v>0.13006891510289145</v>
      </c>
      <c r="E25" s="9">
        <f t="shared" si="3"/>
        <v>-41210.588374783169</v>
      </c>
      <c r="F25" s="4">
        <f t="shared" si="4"/>
        <v>0.12006891510289146</v>
      </c>
      <c r="G25" s="4">
        <f t="shared" si="5"/>
        <v>0.14006891510289146</v>
      </c>
      <c r="H25" s="9">
        <f t="shared" si="0"/>
        <v>44378.954032494963</v>
      </c>
      <c r="I25" s="7">
        <f t="shared" si="6"/>
        <v>3168.3656577117945</v>
      </c>
      <c r="J25" s="7">
        <f t="shared" si="7"/>
        <v>29095.234115353625</v>
      </c>
      <c r="K25" s="9">
        <f t="shared" si="9"/>
        <v>2315.0937519546765</v>
      </c>
      <c r="L25" s="7">
        <f t="shared" si="10"/>
        <v>25031.149262335526</v>
      </c>
      <c r="M25" s="109"/>
      <c r="N25" s="49"/>
      <c r="O25" s="49"/>
      <c r="P25" s="49"/>
      <c r="Q25" s="49"/>
      <c r="R25" s="49"/>
    </row>
    <row r="26" spans="1:18" x14ac:dyDescent="0.3">
      <c r="A26" s="5">
        <v>10</v>
      </c>
      <c r="B26" s="6">
        <f t="shared" si="8"/>
        <v>315252.38294232317</v>
      </c>
      <c r="C26" s="8">
        <f t="shared" si="1"/>
        <v>0.13325074135311807</v>
      </c>
      <c r="D26" s="12">
        <f t="shared" si="2"/>
        <v>0.13325074135311807</v>
      </c>
      <c r="E26" s="9">
        <f t="shared" si="3"/>
        <v>-42007.613740401634</v>
      </c>
      <c r="F26" s="4">
        <f t="shared" si="4"/>
        <v>0.12325074135311807</v>
      </c>
      <c r="G26" s="4">
        <f t="shared" si="5"/>
        <v>0.14325074135311808</v>
      </c>
      <c r="H26" s="9">
        <f t="shared" si="0"/>
        <v>45160.137569824867</v>
      </c>
      <c r="I26" s="7">
        <f t="shared" si="6"/>
        <v>3152.5238294232331</v>
      </c>
      <c r="J26" s="7">
        <f t="shared" si="7"/>
        <v>32247.757944776858</v>
      </c>
      <c r="K26" s="9">
        <f t="shared" si="9"/>
        <v>2214.9214261489433</v>
      </c>
      <c r="L26" s="7">
        <f t="shared" si="10"/>
        <v>27246.070688484469</v>
      </c>
      <c r="M26" s="109"/>
      <c r="N26" s="49"/>
      <c r="O26" s="49"/>
      <c r="P26" s="49"/>
      <c r="Q26" s="49"/>
      <c r="R26" s="49"/>
    </row>
    <row r="27" spans="1:18" x14ac:dyDescent="0.3">
      <c r="A27" s="5">
        <v>11</v>
      </c>
      <c r="B27" s="6">
        <f t="shared" si="8"/>
        <v>313676.12102761155</v>
      </c>
      <c r="C27" s="8">
        <f t="shared" si="1"/>
        <v>0.13651688599897568</v>
      </c>
      <c r="D27" s="12">
        <f t="shared" si="2"/>
        <v>0.13651688599897568</v>
      </c>
      <c r="E27" s="9">
        <f t="shared" si="3"/>
        <v>-42822.087254927348</v>
      </c>
      <c r="F27" s="4">
        <f t="shared" si="4"/>
        <v>0.1265168859989757</v>
      </c>
      <c r="G27" s="4">
        <f t="shared" si="5"/>
        <v>0.14651688599897569</v>
      </c>
      <c r="H27" s="9">
        <f t="shared" si="0"/>
        <v>45958.84846520346</v>
      </c>
      <c r="I27" s="7">
        <f t="shared" si="6"/>
        <v>3136.7612102761123</v>
      </c>
      <c r="J27" s="7">
        <f t="shared" si="7"/>
        <v>35384.519155052971</v>
      </c>
      <c r="K27" s="9">
        <f t="shared" si="9"/>
        <v>2119.0834798251876</v>
      </c>
      <c r="L27" s="7">
        <f t="shared" si="10"/>
        <v>29365.154168309658</v>
      </c>
      <c r="M27" s="109"/>
      <c r="N27" s="49"/>
      <c r="O27" s="49"/>
      <c r="P27" s="49"/>
      <c r="Q27" s="49"/>
      <c r="R27" s="49"/>
    </row>
    <row r="28" spans="1:18" x14ac:dyDescent="0.3">
      <c r="A28" s="5">
        <v>12</v>
      </c>
      <c r="B28" s="6">
        <f t="shared" si="8"/>
        <v>312107.74042247346</v>
      </c>
      <c r="C28" s="8">
        <f t="shared" si="1"/>
        <v>0.13986958347794853</v>
      </c>
      <c r="D28" s="12">
        <f t="shared" si="2"/>
        <v>0.13986958347794853</v>
      </c>
      <c r="E28" s="9">
        <f t="shared" si="3"/>
        <v>-43654.379653135045</v>
      </c>
      <c r="F28" s="4">
        <f t="shared" si="4"/>
        <v>0.12986958347794855</v>
      </c>
      <c r="G28" s="4">
        <f t="shared" si="5"/>
        <v>0.14986958347794854</v>
      </c>
      <c r="H28" s="9">
        <f t="shared" si="0"/>
        <v>46775.457057359781</v>
      </c>
      <c r="I28" s="7">
        <f t="shared" si="6"/>
        <v>3121.0774042247358</v>
      </c>
      <c r="J28" s="7">
        <f t="shared" si="7"/>
        <v>38505.596559277707</v>
      </c>
      <c r="K28" s="9">
        <f t="shared" si="9"/>
        <v>2027.39236771737</v>
      </c>
      <c r="L28" s="7">
        <f t="shared" si="10"/>
        <v>31392.546536027028</v>
      </c>
      <c r="M28" s="109"/>
      <c r="N28" s="49"/>
      <c r="O28" s="49"/>
      <c r="P28" s="49"/>
      <c r="Q28" s="49"/>
      <c r="R28" s="49"/>
    </row>
    <row r="29" spans="1:18" x14ac:dyDescent="0.3">
      <c r="A29" s="5">
        <v>13</v>
      </c>
      <c r="B29" s="6">
        <f t="shared" si="8"/>
        <v>310547.20172036107</v>
      </c>
      <c r="C29" s="8">
        <f t="shared" si="1"/>
        <v>0.14331112744011418</v>
      </c>
      <c r="D29" s="12">
        <f t="shared" si="2"/>
        <v>0.14331112744011418</v>
      </c>
      <c r="E29" s="9">
        <f t="shared" si="3"/>
        <v>-44504.869601917511</v>
      </c>
      <c r="F29" s="4">
        <f t="shared" si="4"/>
        <v>0.1333111274401142</v>
      </c>
      <c r="G29" s="4">
        <f t="shared" si="5"/>
        <v>0.15331112744011419</v>
      </c>
      <c r="H29" s="9">
        <f t="shared" si="0"/>
        <v>47610.341619121122</v>
      </c>
      <c r="I29" s="7">
        <f t="shared" si="6"/>
        <v>3105.4720172036104</v>
      </c>
      <c r="J29" s="7">
        <f t="shared" si="7"/>
        <v>41611.068576481317</v>
      </c>
      <c r="K29" s="9">
        <f t="shared" si="9"/>
        <v>1939.6686594988284</v>
      </c>
      <c r="L29" s="7">
        <f t="shared" si="10"/>
        <v>33332.21519552586</v>
      </c>
      <c r="M29" s="109"/>
      <c r="N29" s="49"/>
      <c r="O29" s="49"/>
      <c r="P29" s="49"/>
      <c r="Q29" s="49"/>
      <c r="R29" s="49"/>
    </row>
    <row r="30" spans="1:18" x14ac:dyDescent="0.3">
      <c r="A30" s="5">
        <v>14</v>
      </c>
      <c r="B30" s="6">
        <f t="shared" si="8"/>
        <v>308994.46571175929</v>
      </c>
      <c r="C30" s="8">
        <f t="shared" si="1"/>
        <v>0.14684387231727719</v>
      </c>
      <c r="D30" s="12">
        <f t="shared" si="2"/>
        <v>0.14684387231727719</v>
      </c>
      <c r="E30" s="9">
        <f t="shared" si="3"/>
        <v>-45373.943869722869</v>
      </c>
      <c r="F30" s="4">
        <f t="shared" si="4"/>
        <v>0.13684387231727721</v>
      </c>
      <c r="G30" s="4">
        <f t="shared" si="5"/>
        <v>0.1568438723172772</v>
      </c>
      <c r="H30" s="9">
        <f t="shared" si="0"/>
        <v>48463.888526840463</v>
      </c>
      <c r="I30" s="7">
        <f t="shared" si="6"/>
        <v>3089.944657117594</v>
      </c>
      <c r="J30" s="7">
        <f t="shared" si="7"/>
        <v>44701.013233598911</v>
      </c>
      <c r="K30" s="9">
        <f t="shared" si="9"/>
        <v>1855.74068865513</v>
      </c>
      <c r="L30" s="7">
        <f t="shared" si="10"/>
        <v>35187.955884180992</v>
      </c>
      <c r="M30" s="109"/>
      <c r="N30" s="49"/>
      <c r="O30" s="49"/>
      <c r="P30" s="49"/>
      <c r="Q30" s="49"/>
      <c r="R30" s="49"/>
    </row>
    <row r="31" spans="1:18" x14ac:dyDescent="0.3">
      <c r="A31" s="5">
        <v>15</v>
      </c>
      <c r="B31" s="6">
        <f t="shared" si="8"/>
        <v>307449.49338320049</v>
      </c>
      <c r="C31" s="8">
        <f t="shared" si="1"/>
        <v>0.15047023493368503</v>
      </c>
      <c r="D31" s="12">
        <f t="shared" si="2"/>
        <v>0.15047023493368503</v>
      </c>
      <c r="E31" s="9">
        <f t="shared" si="3"/>
        <v>-46261.997499612618</v>
      </c>
      <c r="F31" s="4">
        <f t="shared" si="4"/>
        <v>0.14047023493368505</v>
      </c>
      <c r="G31" s="4">
        <f t="shared" si="5"/>
        <v>0.16047023493368504</v>
      </c>
      <c r="H31" s="9">
        <f t="shared" si="0"/>
        <v>49336.492433444626</v>
      </c>
      <c r="I31" s="7">
        <f t="shared" si="6"/>
        <v>3074.4949338320075</v>
      </c>
      <c r="J31" s="7">
        <f t="shared" si="7"/>
        <v>47775.508167430919</v>
      </c>
      <c r="K31" s="9">
        <f t="shared" si="9"/>
        <v>1775.4442165498608</v>
      </c>
      <c r="L31" s="7">
        <f t="shared" si="10"/>
        <v>36963.400100730854</v>
      </c>
      <c r="M31" s="109"/>
      <c r="N31" s="49"/>
      <c r="O31" s="49"/>
      <c r="P31" s="49"/>
      <c r="Q31" s="49"/>
      <c r="R31" s="49"/>
    </row>
    <row r="32" spans="1:18" x14ac:dyDescent="0.3">
      <c r="A32" s="5">
        <v>16</v>
      </c>
      <c r="B32" s="6">
        <f t="shared" si="8"/>
        <v>305912.2459162845</v>
      </c>
      <c r="C32" s="8">
        <f t="shared" si="1"/>
        <v>0.15419269615942768</v>
      </c>
      <c r="D32" s="12">
        <f t="shared" si="2"/>
        <v>0.15419269615942768</v>
      </c>
      <c r="E32" s="9">
        <f t="shared" si="3"/>
        <v>-47169.433986017779</v>
      </c>
      <c r="F32" s="4">
        <f t="shared" si="4"/>
        <v>0.1441926961594277</v>
      </c>
      <c r="G32" s="4">
        <f t="shared" si="5"/>
        <v>0.16419269615942769</v>
      </c>
      <c r="H32" s="9">
        <f t="shared" si="0"/>
        <v>50228.556445180628</v>
      </c>
      <c r="I32" s="7">
        <f t="shared" si="6"/>
        <v>3059.1224591628488</v>
      </c>
      <c r="J32" s="7">
        <f t="shared" si="7"/>
        <v>50834.630626593767</v>
      </c>
      <c r="K32" s="9">
        <f t="shared" si="9"/>
        <v>1698.6221110260697</v>
      </c>
      <c r="L32" s="7">
        <f t="shared" si="10"/>
        <v>38662.022211756921</v>
      </c>
      <c r="M32" s="109"/>
      <c r="N32" s="49"/>
      <c r="O32" s="49"/>
      <c r="P32" s="49"/>
      <c r="Q32" s="49"/>
      <c r="R32" s="49"/>
    </row>
    <row r="33" spans="1:18" x14ac:dyDescent="0.3">
      <c r="A33" s="5">
        <v>17</v>
      </c>
      <c r="B33" s="6">
        <f t="shared" si="8"/>
        <v>304382.68468670308</v>
      </c>
      <c r="C33" s="8">
        <f t="shared" si="1"/>
        <v>0.15801380260765252</v>
      </c>
      <c r="D33" s="12">
        <f t="shared" si="2"/>
        <v>0.15801380260765252</v>
      </c>
      <c r="E33" s="9">
        <f t="shared" si="3"/>
        <v>-48096.665455272036</v>
      </c>
      <c r="F33" s="4">
        <f t="shared" si="4"/>
        <v>0.14801380260765254</v>
      </c>
      <c r="G33" s="4">
        <f t="shared" si="5"/>
        <v>0.16801380260765253</v>
      </c>
      <c r="H33" s="9">
        <f t="shared" si="0"/>
        <v>51140.492302139071</v>
      </c>
      <c r="I33" s="7">
        <f t="shared" si="6"/>
        <v>3043.8268468670358</v>
      </c>
      <c r="J33" s="7">
        <f t="shared" si="7"/>
        <v>53878.457473460803</v>
      </c>
      <c r="K33" s="9">
        <f t="shared" si="9"/>
        <v>1625.124038914365</v>
      </c>
      <c r="L33" s="7">
        <f t="shared" si="10"/>
        <v>40287.146250671285</v>
      </c>
      <c r="M33" s="109"/>
      <c r="N33" s="49"/>
      <c r="O33" s="49"/>
      <c r="P33" s="49"/>
      <c r="Q33" s="49"/>
      <c r="R33" s="49"/>
    </row>
    <row r="34" spans="1:18" x14ac:dyDescent="0.3">
      <c r="A34" s="5">
        <v>18</v>
      </c>
      <c r="B34" s="6">
        <f t="shared" si="8"/>
        <v>302860.77126326959</v>
      </c>
      <c r="C34" s="8">
        <f t="shared" si="1"/>
        <v>0.16193616837675531</v>
      </c>
      <c r="D34" s="12">
        <f t="shared" si="2"/>
        <v>0.16193616837675531</v>
      </c>
      <c r="E34" s="9">
        <f t="shared" si="3"/>
        <v>-49044.112850002799</v>
      </c>
      <c r="F34" s="4">
        <f t="shared" si="4"/>
        <v>0.15193616837675533</v>
      </c>
      <c r="G34" s="4">
        <f t="shared" si="5"/>
        <v>0.17193616837675532</v>
      </c>
      <c r="H34" s="9">
        <f t="shared" si="0"/>
        <v>52072.720562635499</v>
      </c>
      <c r="I34" s="7">
        <f t="shared" si="6"/>
        <v>3028.6077126327</v>
      </c>
      <c r="J34" s="7">
        <f t="shared" si="7"/>
        <v>56907.065186093503</v>
      </c>
      <c r="K34" s="9">
        <f t="shared" si="9"/>
        <v>1554.8061718459546</v>
      </c>
      <c r="L34" s="7">
        <f t="shared" si="10"/>
        <v>41841.952422517243</v>
      </c>
      <c r="M34" s="109"/>
      <c r="N34" s="49"/>
      <c r="O34" s="49"/>
      <c r="P34" s="49"/>
      <c r="Q34" s="49"/>
      <c r="R34" s="49"/>
    </row>
    <row r="35" spans="1:18" x14ac:dyDescent="0.3">
      <c r="A35" s="5">
        <v>19</v>
      </c>
      <c r="B35" s="6">
        <f t="shared" si="8"/>
        <v>301346.46740695322</v>
      </c>
      <c r="C35" s="8">
        <f t="shared" si="1"/>
        <v>0.16596247683873933</v>
      </c>
      <c r="D35" s="12">
        <f t="shared" si="2"/>
        <v>0.16596247683873933</v>
      </c>
      <c r="E35" s="9">
        <f t="shared" si="3"/>
        <v>-50012.206117462389</v>
      </c>
      <c r="F35" s="4">
        <f t="shared" si="4"/>
        <v>0.15596247683873934</v>
      </c>
      <c r="G35" s="4">
        <f t="shared" si="5"/>
        <v>0.17596247683873933</v>
      </c>
      <c r="H35" s="9">
        <f t="shared" si="0"/>
        <v>53025.67079153192</v>
      </c>
      <c r="I35" s="7">
        <f t="shared" si="6"/>
        <v>3013.4646740695316</v>
      </c>
      <c r="J35" s="7">
        <f t="shared" si="7"/>
        <v>59920.529860163035</v>
      </c>
      <c r="K35" s="9">
        <f t="shared" si="9"/>
        <v>1487.5309047949252</v>
      </c>
      <c r="L35" s="7">
        <f t="shared" si="10"/>
        <v>43329.483327312169</v>
      </c>
      <c r="M35" s="109"/>
      <c r="N35" s="49"/>
      <c r="O35" s="49"/>
      <c r="P35" s="49"/>
      <c r="Q35" s="49"/>
      <c r="R35" s="49"/>
    </row>
    <row r="36" spans="1:18" x14ac:dyDescent="0.3">
      <c r="A36" s="5">
        <v>20</v>
      </c>
      <c r="B36" s="6">
        <f t="shared" si="8"/>
        <v>299839.73506991845</v>
      </c>
      <c r="C36" s="8">
        <f t="shared" si="1"/>
        <v>0.17009548247496592</v>
      </c>
      <c r="D36" s="12">
        <f t="shared" si="2"/>
        <v>0.17009548247496592</v>
      </c>
      <c r="E36" s="9">
        <f t="shared" si="3"/>
        <v>-51001.384401883741</v>
      </c>
      <c r="F36" s="4">
        <f t="shared" si="4"/>
        <v>0.16009548247496594</v>
      </c>
      <c r="G36" s="4">
        <f t="shared" si="5"/>
        <v>0.18009548247496593</v>
      </c>
      <c r="H36" s="9">
        <f t="shared" si="0"/>
        <v>53999.781752582923</v>
      </c>
      <c r="I36" s="7">
        <f t="shared" si="6"/>
        <v>2998.3973506991824</v>
      </c>
      <c r="J36" s="7">
        <f t="shared" si="7"/>
        <v>62918.927210862217</v>
      </c>
      <c r="K36" s="9">
        <f t="shared" si="9"/>
        <v>1423.1665867989902</v>
      </c>
      <c r="L36" s="7">
        <f t="shared" si="10"/>
        <v>44752.649914111156</v>
      </c>
      <c r="M36" s="109"/>
      <c r="N36" s="49"/>
      <c r="O36" s="49"/>
      <c r="P36" s="49"/>
      <c r="Q36" s="49"/>
      <c r="R36" s="49"/>
    </row>
    <row r="37" spans="1:18" x14ac:dyDescent="0.3">
      <c r="A37" s="5">
        <v>21</v>
      </c>
      <c r="B37" s="6">
        <f t="shared" si="8"/>
        <v>298340.53639456886</v>
      </c>
      <c r="C37" s="8">
        <f t="shared" si="1"/>
        <v>0.17433801276055252</v>
      </c>
      <c r="D37" s="12">
        <f t="shared" si="2"/>
        <v>0.17433801276055252</v>
      </c>
      <c r="E37" s="9">
        <f t="shared" si="3"/>
        <v>-52012.096240946434</v>
      </c>
      <c r="F37" s="4">
        <f t="shared" si="4"/>
        <v>0.16433801276055254</v>
      </c>
      <c r="G37" s="4">
        <f t="shared" si="5"/>
        <v>0.18433801276055253</v>
      </c>
      <c r="H37" s="9">
        <f t="shared" si="0"/>
        <v>54995.501604892124</v>
      </c>
      <c r="I37" s="7">
        <f t="shared" si="6"/>
        <v>2983.4053639456906</v>
      </c>
      <c r="J37" s="7">
        <f t="shared" si="7"/>
        <v>65902.332574807908</v>
      </c>
      <c r="K37" s="9">
        <f t="shared" si="9"/>
        <v>1361.5872633317281</v>
      </c>
      <c r="L37" s="7">
        <f t="shared" si="10"/>
        <v>46114.237177442883</v>
      </c>
      <c r="M37" s="109"/>
      <c r="N37" s="49"/>
      <c r="O37" s="49"/>
      <c r="P37" s="49"/>
      <c r="Q37" s="49"/>
      <c r="R37" s="49"/>
    </row>
    <row r="38" spans="1:18" x14ac:dyDescent="0.3">
      <c r="A38" s="5">
        <v>22</v>
      </c>
      <c r="B38" s="6">
        <f t="shared" si="8"/>
        <v>296848.83371259604</v>
      </c>
      <c r="C38" s="8">
        <f t="shared" si="1"/>
        <v>0.17869297009870716</v>
      </c>
      <c r="D38" s="12">
        <f t="shared" si="2"/>
        <v>0.17869297009870716</v>
      </c>
      <c r="E38" s="9">
        <f t="shared" si="3"/>
        <v>-53044.799766441021</v>
      </c>
      <c r="F38" s="4">
        <f t="shared" si="4"/>
        <v>0.16869297009870718</v>
      </c>
      <c r="G38" s="4">
        <f t="shared" si="5"/>
        <v>0.18869297009870717</v>
      </c>
      <c r="H38" s="9">
        <f t="shared" si="0"/>
        <v>56013.288103566978</v>
      </c>
      <c r="I38" s="7">
        <f t="shared" si="6"/>
        <v>2968.4883371259566</v>
      </c>
      <c r="J38" s="7">
        <f t="shared" si="7"/>
        <v>68870.820911933872</v>
      </c>
      <c r="K38" s="9">
        <f t="shared" si="9"/>
        <v>1302.6724298221793</v>
      </c>
      <c r="L38" s="7">
        <f t="shared" si="10"/>
        <v>47416.909607265065</v>
      </c>
      <c r="M38" s="109"/>
      <c r="N38" s="49"/>
      <c r="O38" s="49"/>
      <c r="P38" s="49"/>
      <c r="Q38" s="49"/>
      <c r="R38" s="49"/>
    </row>
    <row r="39" spans="1:18" x14ac:dyDescent="0.3">
      <c r="A39" s="5">
        <v>23</v>
      </c>
      <c r="B39" s="6">
        <f t="shared" si="8"/>
        <v>295364.58954403305</v>
      </c>
      <c r="C39" s="8">
        <f t="shared" si="1"/>
        <v>0.18316333380632288</v>
      </c>
      <c r="D39" s="12">
        <f t="shared" si="2"/>
        <v>0.18316333380632288</v>
      </c>
      <c r="E39" s="9">
        <f t="shared" si="3"/>
        <v>-54099.962909221271</v>
      </c>
      <c r="F39" s="4">
        <f t="shared" si="4"/>
        <v>0.1731633338063229</v>
      </c>
      <c r="G39" s="4">
        <f t="shared" si="5"/>
        <v>0.19316333380632289</v>
      </c>
      <c r="H39" s="9">
        <f t="shared" si="0"/>
        <v>57053.608804661606</v>
      </c>
      <c r="I39" s="7">
        <f t="shared" si="6"/>
        <v>2953.6458954403352</v>
      </c>
      <c r="J39" s="7">
        <f t="shared" si="7"/>
        <v>71824.466807374207</v>
      </c>
      <c r="K39" s="9">
        <f t="shared" si="9"/>
        <v>1246.3067958394925</v>
      </c>
      <c r="L39" s="7">
        <f t="shared" si="10"/>
        <v>48663.216403104554</v>
      </c>
      <c r="M39" s="109"/>
      <c r="N39" s="49"/>
      <c r="O39" s="49"/>
      <c r="P39" s="49"/>
      <c r="Q39" s="49"/>
      <c r="R39" s="49"/>
    </row>
    <row r="40" spans="1:18" x14ac:dyDescent="0.3">
      <c r="A40" s="5">
        <v>24</v>
      </c>
      <c r="B40" s="6">
        <f t="shared" si="8"/>
        <v>293887.76659631287</v>
      </c>
      <c r="C40" s="8">
        <f t="shared" si="1"/>
        <v>0.18775216215219043</v>
      </c>
      <c r="D40" s="12">
        <f t="shared" si="2"/>
        <v>0.18775216215219043</v>
      </c>
      <c r="E40" s="9">
        <f t="shared" si="3"/>
        <v>-55178.063608536024</v>
      </c>
      <c r="F40" s="4">
        <f t="shared" si="4"/>
        <v>0.17775216215219045</v>
      </c>
      <c r="G40" s="4">
        <f t="shared" si="5"/>
        <v>0.19775216215219044</v>
      </c>
      <c r="H40" s="9">
        <f t="shared" si="0"/>
        <v>58116.941274499157</v>
      </c>
      <c r="I40" s="7">
        <f t="shared" si="6"/>
        <v>2938.877665963133</v>
      </c>
      <c r="J40" s="7">
        <f t="shared" si="7"/>
        <v>74763.344473337347</v>
      </c>
      <c r="K40" s="9">
        <f t="shared" si="9"/>
        <v>1192.380059481053</v>
      </c>
      <c r="L40" s="7">
        <f t="shared" si="10"/>
        <v>49855.596462585607</v>
      </c>
      <c r="M40" s="109"/>
      <c r="N40" s="49"/>
      <c r="O40" s="49"/>
      <c r="P40" s="49"/>
      <c r="Q40" s="49"/>
      <c r="R40" s="49"/>
    </row>
    <row r="41" spans="1:18" x14ac:dyDescent="0.3">
      <c r="A41" s="5">
        <v>25</v>
      </c>
      <c r="B41" s="6">
        <f t="shared" si="8"/>
        <v>292418.3277633313</v>
      </c>
      <c r="C41" s="8">
        <f t="shared" si="1"/>
        <v>0.19246259444922348</v>
      </c>
      <c r="D41" s="12">
        <f t="shared" si="2"/>
        <v>0.19246259444922348</v>
      </c>
      <c r="E41" s="9">
        <f t="shared" si="3"/>
        <v>-56279.590025834135</v>
      </c>
      <c r="F41" s="4">
        <f t="shared" si="4"/>
        <v>0.1824625944492235</v>
      </c>
      <c r="G41" s="4">
        <f t="shared" si="5"/>
        <v>0.20246259444922349</v>
      </c>
      <c r="H41" s="9">
        <f t="shared" si="0"/>
        <v>59203.773303467453</v>
      </c>
      <c r="I41" s="7">
        <f t="shared" si="6"/>
        <v>2924.1832776333176</v>
      </c>
      <c r="J41" s="7">
        <f t="shared" si="7"/>
        <v>77687.527750970665</v>
      </c>
      <c r="K41" s="9">
        <f t="shared" si="9"/>
        <v>1140.786691522738</v>
      </c>
      <c r="L41" s="7">
        <f t="shared" si="10"/>
        <v>50996.383154108342</v>
      </c>
      <c r="M41" s="49"/>
      <c r="N41" s="49"/>
      <c r="O41" s="49"/>
      <c r="P41" s="49"/>
      <c r="Q41" s="49"/>
      <c r="R41" s="49"/>
    </row>
    <row r="42" spans="1:18" x14ac:dyDescent="0.3">
      <c r="A42" s="49"/>
      <c r="B42" s="49"/>
      <c r="C42" s="49"/>
      <c r="D42" s="49"/>
      <c r="E42" s="49"/>
      <c r="F42" s="49"/>
      <c r="G42" s="49"/>
      <c r="H42" s="50"/>
      <c r="I42" s="49"/>
      <c r="J42" s="49"/>
      <c r="K42" s="49"/>
      <c r="L42" s="49"/>
      <c r="M42" s="49"/>
      <c r="N42" s="49"/>
      <c r="O42" s="49"/>
      <c r="P42" s="49"/>
      <c r="Q42" s="49"/>
      <c r="R42" s="49"/>
    </row>
    <row r="43" spans="1:18" x14ac:dyDescent="0.3">
      <c r="A43" s="49"/>
      <c r="B43" s="49"/>
      <c r="C43" s="49"/>
      <c r="D43" s="49"/>
      <c r="E43" s="49"/>
      <c r="F43" s="49"/>
      <c r="G43" s="49"/>
      <c r="H43" s="49"/>
      <c r="I43" s="49"/>
      <c r="J43" s="49"/>
      <c r="K43" s="49"/>
      <c r="L43" s="49"/>
      <c r="M43" s="49"/>
      <c r="N43" s="49"/>
      <c r="O43" s="49"/>
      <c r="P43" s="49"/>
      <c r="Q43" s="49"/>
      <c r="R43" s="49"/>
    </row>
    <row r="44" spans="1:18" x14ac:dyDescent="0.3">
      <c r="A44" s="49"/>
      <c r="B44" s="49"/>
      <c r="C44" s="49"/>
      <c r="D44" s="49"/>
      <c r="E44" s="49"/>
      <c r="F44" s="49"/>
      <c r="G44" s="49"/>
      <c r="H44" s="49"/>
      <c r="I44" s="49"/>
      <c r="J44" s="49"/>
      <c r="K44" s="49"/>
      <c r="L44" s="49"/>
      <c r="M44" s="49"/>
      <c r="N44" s="49"/>
      <c r="O44" s="49"/>
      <c r="P44" s="49"/>
      <c r="Q44" s="49"/>
      <c r="R44" s="49"/>
    </row>
    <row r="45" spans="1:18" x14ac:dyDescent="0.3">
      <c r="A45" s="49"/>
      <c r="B45" s="49"/>
      <c r="C45" s="49"/>
      <c r="D45" s="49"/>
      <c r="E45" s="49"/>
      <c r="F45" s="49"/>
      <c r="G45" s="49"/>
      <c r="H45" s="49"/>
      <c r="I45" s="49"/>
      <c r="J45" s="49"/>
      <c r="K45" s="49"/>
      <c r="L45" s="49"/>
      <c r="M45" s="49"/>
      <c r="N45" s="49"/>
      <c r="O45" s="49"/>
      <c r="P45" s="49"/>
      <c r="Q45" s="49"/>
      <c r="R45" s="49"/>
    </row>
  </sheetData>
  <mergeCells count="26">
    <mergeCell ref="A8:C8"/>
    <mergeCell ref="E8:J8"/>
    <mergeCell ref="A9:C9"/>
    <mergeCell ref="E9:J9"/>
    <mergeCell ref="A2:D2"/>
    <mergeCell ref="E2:J2"/>
    <mergeCell ref="A5:C5"/>
    <mergeCell ref="E5:J5"/>
    <mergeCell ref="A6:C6"/>
    <mergeCell ref="E6:J6"/>
    <mergeCell ref="A14:C14"/>
    <mergeCell ref="E14:J14"/>
    <mergeCell ref="A3:C3"/>
    <mergeCell ref="E3:J3"/>
    <mergeCell ref="A4:C4"/>
    <mergeCell ref="E4:J4"/>
    <mergeCell ref="A13:C13"/>
    <mergeCell ref="E13:J13"/>
    <mergeCell ref="A10:C10"/>
    <mergeCell ref="E10:J10"/>
    <mergeCell ref="A11:C11"/>
    <mergeCell ref="E11:J11"/>
    <mergeCell ref="A12:C12"/>
    <mergeCell ref="E12:J12"/>
    <mergeCell ref="A7:C7"/>
    <mergeCell ref="E7:J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'2015 Bill Credit Table'!$A$2:$A$4</xm:f>
          </x14:formula1>
          <xm:sqref>D8</xm:sqref>
        </x14:dataValidation>
        <x14:dataValidation type="list" allowBlank="1" showInputMessage="1" showErrorMessage="1">
          <x14:formula1>
            <xm:f>'Welcome!'!$C$31:$C$33</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Welcome!</vt:lpstr>
      <vt:lpstr>Summary</vt:lpstr>
      <vt:lpstr>Fixed Rate 1</vt:lpstr>
      <vt:lpstr>Fixed Rate 2</vt:lpstr>
      <vt:lpstr>Rate w Escalator 1</vt:lpstr>
      <vt:lpstr>Rate w Escalator 2</vt:lpstr>
      <vt:lpstr>% Discount 1</vt:lpstr>
      <vt:lpstr>% Discount 2</vt:lpstr>
      <vt:lpstr>$ Discount 1</vt:lpstr>
      <vt:lpstr>$ Discount 2</vt:lpstr>
      <vt:lpstr>2015 Bill Credit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meyer</dc:creator>
  <cp:lastModifiedBy>Trevor Drake</cp:lastModifiedBy>
  <dcterms:created xsi:type="dcterms:W3CDTF">2015-01-11T17:03:00Z</dcterms:created>
  <dcterms:modified xsi:type="dcterms:W3CDTF">2016-04-25T16:06:01Z</dcterms:modified>
</cp:coreProperties>
</file>