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https://gpisd.sharepoint.com/Shared Documents1/Communities/Solar/Solar Possible/Solar PPA Calculators/"/>
    </mc:Choice>
  </mc:AlternateContent>
  <xr:revisionPtr revIDLastSave="192" documentId="8_{68A9F9CA-B8E6-4008-823F-92E12F453D11}" xr6:coauthVersionLast="41" xr6:coauthVersionMax="41" xr10:uidLastSave="{D0FA5AD2-D350-48E5-96D2-8DF2008DD47C}"/>
  <bookViews>
    <workbookView xWindow="40920" yWindow="-120" windowWidth="29040" windowHeight="15840" tabRatio="808" activeTab="1" xr2:uid="{00000000-000D-0000-FFFF-FFFF00000000}"/>
  </bookViews>
  <sheets>
    <sheet name="Introduction - Start Here!" sheetId="39" r:id="rId1"/>
    <sheet name="Summary" sheetId="2" r:id="rId2"/>
    <sheet name="Example Site 1" sheetId="8" r:id="rId3"/>
    <sheet name="Example Site 2" sheetId="28" r:id="rId4"/>
    <sheet name="Example Site 3" sheetId="29" r:id="rId5"/>
    <sheet name="Site 4" sheetId="30" r:id="rId6"/>
    <sheet name="Site 5" sheetId="31" r:id="rId7"/>
    <sheet name="Site 6" sheetId="32" r:id="rId8"/>
    <sheet name="Site 7" sheetId="33" r:id="rId9"/>
    <sheet name="Site 8" sheetId="34" r:id="rId10"/>
    <sheet name="Demand Charge Calculations" sheetId="35" r:id="rId11"/>
    <sheet name="DO NOT EDIT Demand Reduction " sheetId="38" r:id="rId12"/>
    <sheet name="system size" sheetId="6" state="hidden" r:id="rId13"/>
  </sheets>
  <externalReferences>
    <externalReference r:id="rId14"/>
  </externalReferences>
  <definedNames>
    <definedName name="_xlnm.Print_Area" localSheetId="1">Summary!$B$1:$L$81</definedName>
    <definedName name="rates">#REF!</definedName>
    <definedName name="size">'system size'!$A$10:$A$14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0" i="2" l="1"/>
  <c r="E60" i="2"/>
  <c r="H32" i="34" l="1"/>
  <c r="H31" i="34"/>
  <c r="H30" i="34"/>
  <c r="H29" i="34"/>
  <c r="H28" i="34"/>
  <c r="H27" i="34"/>
  <c r="H26" i="34"/>
  <c r="H25" i="34"/>
  <c r="H24" i="34"/>
  <c r="H23" i="34"/>
  <c r="H22" i="34"/>
  <c r="H21" i="34"/>
  <c r="H20" i="34"/>
  <c r="H19" i="34"/>
  <c r="H18" i="34"/>
  <c r="H17" i="34"/>
  <c r="H16" i="34"/>
  <c r="H15" i="34"/>
  <c r="H14" i="34"/>
  <c r="H13" i="34"/>
  <c r="H12" i="34"/>
  <c r="H11" i="34"/>
  <c r="H10" i="34"/>
  <c r="H9" i="34"/>
  <c r="H8" i="34"/>
  <c r="H7" i="34"/>
  <c r="H6" i="34"/>
  <c r="H5" i="34"/>
  <c r="H4" i="34"/>
  <c r="H3" i="34"/>
  <c r="H32" i="33"/>
  <c r="H31" i="33"/>
  <c r="H30" i="33"/>
  <c r="H29" i="33"/>
  <c r="H28" i="33"/>
  <c r="H27" i="33"/>
  <c r="H26" i="33"/>
  <c r="H25" i="33"/>
  <c r="H24" i="33"/>
  <c r="H23" i="33"/>
  <c r="H22" i="33"/>
  <c r="H21" i="33"/>
  <c r="H20" i="33"/>
  <c r="H19" i="33"/>
  <c r="H18" i="33"/>
  <c r="H17" i="33"/>
  <c r="H16" i="33"/>
  <c r="H15" i="33"/>
  <c r="H14" i="33"/>
  <c r="H13" i="33"/>
  <c r="H12" i="33"/>
  <c r="H11" i="33"/>
  <c r="H10" i="33"/>
  <c r="H9" i="33"/>
  <c r="H8" i="33"/>
  <c r="H7" i="33"/>
  <c r="H6" i="33"/>
  <c r="H5" i="33"/>
  <c r="H4" i="33"/>
  <c r="H3" i="33"/>
  <c r="H32" i="32"/>
  <c r="H31" i="32"/>
  <c r="H30" i="32"/>
  <c r="H29" i="32"/>
  <c r="H28" i="32"/>
  <c r="H27" i="32"/>
  <c r="H26" i="32"/>
  <c r="H25" i="32"/>
  <c r="H24" i="32"/>
  <c r="H23" i="32"/>
  <c r="H22" i="32"/>
  <c r="H21" i="32"/>
  <c r="H20" i="32"/>
  <c r="H19" i="32"/>
  <c r="H18" i="32"/>
  <c r="H17" i="32"/>
  <c r="H16" i="32"/>
  <c r="H15" i="32"/>
  <c r="H14" i="32"/>
  <c r="H13" i="32"/>
  <c r="H12" i="32"/>
  <c r="H11" i="32"/>
  <c r="H10" i="32"/>
  <c r="H9" i="32"/>
  <c r="H8" i="32"/>
  <c r="H7" i="32"/>
  <c r="H6" i="32"/>
  <c r="H5" i="32"/>
  <c r="H4" i="32"/>
  <c r="H3" i="32"/>
  <c r="H32" i="31"/>
  <c r="H31" i="31"/>
  <c r="H30" i="31"/>
  <c r="H29" i="31"/>
  <c r="H28" i="31"/>
  <c r="H27" i="31"/>
  <c r="H26" i="31"/>
  <c r="H25" i="31"/>
  <c r="H24" i="31"/>
  <c r="H23" i="31"/>
  <c r="H22" i="31"/>
  <c r="H21" i="31"/>
  <c r="H20" i="31"/>
  <c r="H19" i="31"/>
  <c r="H18" i="31"/>
  <c r="H17" i="31"/>
  <c r="H16" i="31"/>
  <c r="H15" i="31"/>
  <c r="H14" i="31"/>
  <c r="H13" i="31"/>
  <c r="H12" i="31"/>
  <c r="H11" i="31"/>
  <c r="H10" i="31"/>
  <c r="H9" i="31"/>
  <c r="H8" i="31"/>
  <c r="H7" i="31"/>
  <c r="H6" i="31"/>
  <c r="H5" i="31"/>
  <c r="H4" i="31"/>
  <c r="H3" i="31"/>
  <c r="H32" i="30"/>
  <c r="H31" i="30"/>
  <c r="H30" i="30"/>
  <c r="H29" i="30"/>
  <c r="H28" i="30"/>
  <c r="H27" i="30"/>
  <c r="H26" i="30"/>
  <c r="H25" i="30"/>
  <c r="H24" i="30"/>
  <c r="H23" i="30"/>
  <c r="H22" i="30"/>
  <c r="H21" i="30"/>
  <c r="H20" i="30"/>
  <c r="H19" i="30"/>
  <c r="H18" i="30"/>
  <c r="H17" i="30"/>
  <c r="H16" i="30"/>
  <c r="H15" i="30"/>
  <c r="H14" i="30"/>
  <c r="H13" i="30"/>
  <c r="H12" i="30"/>
  <c r="H11" i="30"/>
  <c r="H10" i="30"/>
  <c r="H9" i="30"/>
  <c r="H8" i="30"/>
  <c r="H7" i="30"/>
  <c r="H6" i="30"/>
  <c r="H5" i="30"/>
  <c r="H4" i="30"/>
  <c r="H3" i="30"/>
  <c r="H32" i="29"/>
  <c r="H31" i="29"/>
  <c r="H30" i="29"/>
  <c r="H29" i="29"/>
  <c r="H28" i="29"/>
  <c r="H27" i="29"/>
  <c r="H26" i="29"/>
  <c r="H25" i="29"/>
  <c r="H24" i="29"/>
  <c r="H23" i="29"/>
  <c r="H22" i="29"/>
  <c r="H21" i="29"/>
  <c r="H20" i="29"/>
  <c r="H19" i="29"/>
  <c r="H18" i="29"/>
  <c r="H17" i="29"/>
  <c r="H16" i="29"/>
  <c r="H15" i="29"/>
  <c r="H14" i="29"/>
  <c r="H13" i="29"/>
  <c r="H12" i="29"/>
  <c r="H11" i="29"/>
  <c r="H10" i="29"/>
  <c r="H9" i="29"/>
  <c r="H8" i="29"/>
  <c r="H7" i="29"/>
  <c r="H6" i="29"/>
  <c r="H5" i="29"/>
  <c r="H4" i="29"/>
  <c r="H3" i="29"/>
  <c r="H32" i="28"/>
  <c r="H31" i="28"/>
  <c r="H30" i="28"/>
  <c r="H29" i="28"/>
  <c r="H28" i="28"/>
  <c r="H27" i="28"/>
  <c r="H26" i="28"/>
  <c r="H25" i="28"/>
  <c r="H24" i="28"/>
  <c r="H23" i="28"/>
  <c r="H22" i="28"/>
  <c r="H21" i="28"/>
  <c r="H20" i="28"/>
  <c r="H19" i="28"/>
  <c r="H18" i="28"/>
  <c r="H17" i="28"/>
  <c r="H16" i="28"/>
  <c r="H15" i="28"/>
  <c r="H14" i="28"/>
  <c r="H13" i="28"/>
  <c r="H12" i="28"/>
  <c r="H11" i="28"/>
  <c r="H10" i="28"/>
  <c r="H9" i="28"/>
  <c r="H8" i="28"/>
  <c r="H7" i="28"/>
  <c r="H6" i="28"/>
  <c r="H5" i="28"/>
  <c r="H4" i="28"/>
  <c r="H3" i="28"/>
  <c r="H3" i="8"/>
  <c r="G3" i="28"/>
  <c r="G3" i="34"/>
  <c r="K32" i="2" s="1"/>
  <c r="G3" i="33"/>
  <c r="G3" i="32"/>
  <c r="G3" i="31"/>
  <c r="G3" i="30"/>
  <c r="G3" i="29"/>
  <c r="G3" i="8"/>
  <c r="C23" i="34"/>
  <c r="C24" i="34"/>
  <c r="C25" i="34"/>
  <c r="C26" i="34"/>
  <c r="C27" i="34"/>
  <c r="C28" i="34"/>
  <c r="C29" i="34"/>
  <c r="C30" i="34"/>
  <c r="C31" i="34"/>
  <c r="C32" i="34"/>
  <c r="E3" i="34"/>
  <c r="E4" i="34" s="1"/>
  <c r="E5" i="34" s="1"/>
  <c r="E6" i="34" s="1"/>
  <c r="E7" i="34" s="1"/>
  <c r="E8" i="34" s="1"/>
  <c r="E9" i="34" s="1"/>
  <c r="E10" i="34" s="1"/>
  <c r="E11" i="34" s="1"/>
  <c r="E12" i="34" s="1"/>
  <c r="E13" i="34" s="1"/>
  <c r="E14" i="34" s="1"/>
  <c r="E15" i="34" s="1"/>
  <c r="E16" i="34" s="1"/>
  <c r="E17" i="34" s="1"/>
  <c r="E18" i="34" s="1"/>
  <c r="E19" i="34" s="1"/>
  <c r="E20" i="34" s="1"/>
  <c r="E21" i="34" s="1"/>
  <c r="E22" i="34" s="1"/>
  <c r="E23" i="34" s="1"/>
  <c r="E24" i="34" s="1"/>
  <c r="E25" i="34" s="1"/>
  <c r="E26" i="34" s="1"/>
  <c r="E27" i="34" s="1"/>
  <c r="E28" i="34" s="1"/>
  <c r="E29" i="34" s="1"/>
  <c r="E30" i="34" s="1"/>
  <c r="E31" i="34" s="1"/>
  <c r="E32" i="34" s="1"/>
  <c r="C3" i="34"/>
  <c r="C4" i="34" s="1"/>
  <c r="C5" i="34" s="1"/>
  <c r="C6" i="34" s="1"/>
  <c r="C7" i="34" s="1"/>
  <c r="C8" i="34" s="1"/>
  <c r="C9" i="34" s="1"/>
  <c r="C10" i="34" s="1"/>
  <c r="C11" i="34" s="1"/>
  <c r="C12" i="34" s="1"/>
  <c r="C13" i="34" s="1"/>
  <c r="C14" i="34" s="1"/>
  <c r="C15" i="34" s="1"/>
  <c r="C16" i="34" s="1"/>
  <c r="C17" i="34" s="1"/>
  <c r="C18" i="34" s="1"/>
  <c r="C19" i="34" s="1"/>
  <c r="C20" i="34" s="1"/>
  <c r="C21" i="34" s="1"/>
  <c r="C22" i="34" s="1"/>
  <c r="B3" i="34"/>
  <c r="B4" i="34" s="1"/>
  <c r="B5" i="34" s="1"/>
  <c r="B6" i="34" s="1"/>
  <c r="B7" i="34" s="1"/>
  <c r="B8" i="34" s="1"/>
  <c r="B9" i="34" s="1"/>
  <c r="B10" i="34" s="1"/>
  <c r="B11" i="34" s="1"/>
  <c r="B12" i="34" s="1"/>
  <c r="B13" i="34" s="1"/>
  <c r="B14" i="34" s="1"/>
  <c r="B15" i="34" s="1"/>
  <c r="B16" i="34" s="1"/>
  <c r="B17" i="34" s="1"/>
  <c r="B18" i="34" s="1"/>
  <c r="B19" i="34" s="1"/>
  <c r="B20" i="34" s="1"/>
  <c r="B21" i="34" s="1"/>
  <c r="B22" i="34" s="1"/>
  <c r="B23" i="34" s="1"/>
  <c r="B24" i="34" s="1"/>
  <c r="B25" i="34" s="1"/>
  <c r="B26" i="34" s="1"/>
  <c r="B27" i="34" s="1"/>
  <c r="B28" i="34" s="1"/>
  <c r="B29" i="34" s="1"/>
  <c r="B30" i="34" s="1"/>
  <c r="B31" i="34" s="1"/>
  <c r="B32" i="34" s="1"/>
  <c r="C21" i="35"/>
  <c r="D21" i="35"/>
  <c r="E21" i="35"/>
  <c r="F21" i="35"/>
  <c r="G21" i="35"/>
  <c r="H21" i="35"/>
  <c r="I21" i="35"/>
  <c r="B21" i="35"/>
  <c r="C20" i="35"/>
  <c r="D20" i="35"/>
  <c r="E20" i="35"/>
  <c r="F20" i="35"/>
  <c r="G20" i="35"/>
  <c r="H20" i="35"/>
  <c r="I20" i="35"/>
  <c r="B20" i="35"/>
  <c r="E32" i="2" l="1"/>
  <c r="I32" i="2"/>
  <c r="J32" i="2"/>
  <c r="G32" i="2"/>
  <c r="H32" i="2"/>
  <c r="F32" i="2"/>
  <c r="D3" i="34"/>
  <c r="J3" i="34" s="1"/>
  <c r="F3" i="34"/>
  <c r="V6" i="2"/>
  <c r="X6" i="2" s="1"/>
  <c r="Q6" i="2"/>
  <c r="V5" i="2"/>
  <c r="X5" i="2" s="1"/>
  <c r="R5" i="2"/>
  <c r="V4" i="2"/>
  <c r="X4" i="2" s="1"/>
  <c r="R4" i="2"/>
  <c r="D4" i="34" l="1"/>
  <c r="F4" i="34"/>
  <c r="C16" i="35"/>
  <c r="D16" i="35"/>
  <c r="E16" i="35"/>
  <c r="F16" i="35"/>
  <c r="G16" i="35"/>
  <c r="H16" i="35"/>
  <c r="I16" i="35"/>
  <c r="B16" i="35"/>
  <c r="J4" i="34" l="1"/>
  <c r="F5" i="34"/>
  <c r="D5" i="34"/>
  <c r="F51" i="35"/>
  <c r="I2" i="35"/>
  <c r="I24" i="35" s="1"/>
  <c r="C2" i="35"/>
  <c r="C24" i="35" s="1"/>
  <c r="D2" i="35"/>
  <c r="D24" i="35" s="1"/>
  <c r="E2" i="35"/>
  <c r="E24" i="35" s="1"/>
  <c r="F2" i="35"/>
  <c r="F24" i="35" s="1"/>
  <c r="G2" i="35"/>
  <c r="G24" i="35" s="1"/>
  <c r="H2" i="35"/>
  <c r="H24" i="35" s="1"/>
  <c r="B2" i="35"/>
  <c r="B24" i="35" s="1"/>
  <c r="J5" i="34" l="1"/>
  <c r="D6" i="34"/>
  <c r="F6" i="34"/>
  <c r="G52" i="2"/>
  <c r="F7" i="34" l="1"/>
  <c r="D7" i="34"/>
  <c r="J6" i="34"/>
  <c r="D25" i="35"/>
  <c r="AN101" i="38"/>
  <c r="AM101" i="38"/>
  <c r="AL101" i="38"/>
  <c r="AK101" i="38"/>
  <c r="AJ101" i="38"/>
  <c r="AI101" i="38"/>
  <c r="AH101" i="38"/>
  <c r="AG101" i="38"/>
  <c r="AF101" i="38"/>
  <c r="AE101" i="38"/>
  <c r="AD101" i="38"/>
  <c r="AC101" i="38"/>
  <c r="L101" i="38"/>
  <c r="M101" i="38" s="1"/>
  <c r="AN100" i="38"/>
  <c r="AM100" i="38"/>
  <c r="AL100" i="38"/>
  <c r="AK100" i="38"/>
  <c r="AJ100" i="38"/>
  <c r="AI100" i="38"/>
  <c r="AH100" i="38"/>
  <c r="AG100" i="38"/>
  <c r="AF100" i="38"/>
  <c r="AE100" i="38"/>
  <c r="AD100" i="38"/>
  <c r="AC100" i="38"/>
  <c r="L100" i="38"/>
  <c r="M100" i="38" s="1"/>
  <c r="AN99" i="38"/>
  <c r="AM99" i="38"/>
  <c r="AL99" i="38"/>
  <c r="AK99" i="38"/>
  <c r="AJ99" i="38"/>
  <c r="AI99" i="38"/>
  <c r="AH99" i="38"/>
  <c r="AG99" i="38"/>
  <c r="AF99" i="38"/>
  <c r="AE99" i="38"/>
  <c r="AD99" i="38"/>
  <c r="AC99" i="38"/>
  <c r="L99" i="38"/>
  <c r="M99" i="38" s="1"/>
  <c r="AN98" i="38"/>
  <c r="AM98" i="38"/>
  <c r="AL98" i="38"/>
  <c r="AK98" i="38"/>
  <c r="AJ98" i="38"/>
  <c r="AI98" i="38"/>
  <c r="AH98" i="38"/>
  <c r="AG98" i="38"/>
  <c r="AF98" i="38"/>
  <c r="AE98" i="38"/>
  <c r="AD98" i="38"/>
  <c r="AC98" i="38"/>
  <c r="L98" i="38"/>
  <c r="M98" i="38" s="1"/>
  <c r="AN97" i="38"/>
  <c r="AM97" i="38"/>
  <c r="AL97" i="38"/>
  <c r="AK97" i="38"/>
  <c r="AJ97" i="38"/>
  <c r="AI97" i="38"/>
  <c r="AH97" i="38"/>
  <c r="AG97" i="38"/>
  <c r="AF97" i="38"/>
  <c r="AE97" i="38"/>
  <c r="AD97" i="38"/>
  <c r="AC97" i="38"/>
  <c r="L97" i="38"/>
  <c r="M97" i="38" s="1"/>
  <c r="AN96" i="38"/>
  <c r="AM96" i="38"/>
  <c r="AL96" i="38"/>
  <c r="AK96" i="38"/>
  <c r="AJ96" i="38"/>
  <c r="AI96" i="38"/>
  <c r="AH96" i="38"/>
  <c r="AG96" i="38"/>
  <c r="AF96" i="38"/>
  <c r="AE96" i="38"/>
  <c r="AD96" i="38"/>
  <c r="AC96" i="38"/>
  <c r="L96" i="38"/>
  <c r="M96" i="38" s="1"/>
  <c r="AN95" i="38"/>
  <c r="AM95" i="38"/>
  <c r="AL95" i="38"/>
  <c r="AK95" i="38"/>
  <c r="AJ95" i="38"/>
  <c r="AI95" i="38"/>
  <c r="AH95" i="38"/>
  <c r="AG95" i="38"/>
  <c r="AF95" i="38"/>
  <c r="AE95" i="38"/>
  <c r="AD95" i="38"/>
  <c r="AC95" i="38"/>
  <c r="L95" i="38"/>
  <c r="M95" i="38" s="1"/>
  <c r="AN94" i="38"/>
  <c r="AM94" i="38"/>
  <c r="AL94" i="38"/>
  <c r="AK94" i="38"/>
  <c r="AJ94" i="38"/>
  <c r="AI94" i="38"/>
  <c r="AH94" i="38"/>
  <c r="AG94" i="38"/>
  <c r="AF94" i="38"/>
  <c r="AE94" i="38"/>
  <c r="AD94" i="38"/>
  <c r="AC94" i="38"/>
  <c r="L94" i="38"/>
  <c r="M94" i="38" s="1"/>
  <c r="AN93" i="38"/>
  <c r="AM93" i="38"/>
  <c r="AL93" i="38"/>
  <c r="AK93" i="38"/>
  <c r="AJ93" i="38"/>
  <c r="AI93" i="38"/>
  <c r="AH93" i="38"/>
  <c r="AG93" i="38"/>
  <c r="AF93" i="38"/>
  <c r="AE93" i="38"/>
  <c r="AD93" i="38"/>
  <c r="AC93" i="38"/>
  <c r="L93" i="38"/>
  <c r="M93" i="38" s="1"/>
  <c r="AN92" i="38"/>
  <c r="AM92" i="38"/>
  <c r="AL92" i="38"/>
  <c r="AK92" i="38"/>
  <c r="AJ92" i="38"/>
  <c r="AI92" i="38"/>
  <c r="AH92" i="38"/>
  <c r="AG92" i="38"/>
  <c r="AF92" i="38"/>
  <c r="AE92" i="38"/>
  <c r="AD92" i="38"/>
  <c r="AC92" i="38"/>
  <c r="L92" i="38"/>
  <c r="M92" i="38" s="1"/>
  <c r="AN91" i="38"/>
  <c r="AM91" i="38"/>
  <c r="AL91" i="38"/>
  <c r="AK91" i="38"/>
  <c r="AJ91" i="38"/>
  <c r="AI91" i="38"/>
  <c r="AH91" i="38"/>
  <c r="AG91" i="38"/>
  <c r="AF91" i="38"/>
  <c r="AE91" i="38"/>
  <c r="AD91" i="38"/>
  <c r="AC91" i="38"/>
  <c r="L91" i="38"/>
  <c r="M91" i="38" s="1"/>
  <c r="AN90" i="38"/>
  <c r="AM90" i="38"/>
  <c r="AL90" i="38"/>
  <c r="AK90" i="38"/>
  <c r="AJ90" i="38"/>
  <c r="AI90" i="38"/>
  <c r="AH90" i="38"/>
  <c r="AG90" i="38"/>
  <c r="AF90" i="38"/>
  <c r="AE90" i="38"/>
  <c r="AD90" i="38"/>
  <c r="AC90" i="38"/>
  <c r="L90" i="38"/>
  <c r="M90" i="38" s="1"/>
  <c r="AN89" i="38"/>
  <c r="AM89" i="38"/>
  <c r="AL89" i="38"/>
  <c r="AK89" i="38"/>
  <c r="AJ89" i="38"/>
  <c r="AI89" i="38"/>
  <c r="AH89" i="38"/>
  <c r="AG89" i="38"/>
  <c r="AF89" i="38"/>
  <c r="AE89" i="38"/>
  <c r="AD89" i="38"/>
  <c r="AC89" i="38"/>
  <c r="L89" i="38"/>
  <c r="M89" i="38" s="1"/>
  <c r="AN88" i="38"/>
  <c r="AM88" i="38"/>
  <c r="AL88" i="38"/>
  <c r="AK88" i="38"/>
  <c r="AJ88" i="38"/>
  <c r="AI88" i="38"/>
  <c r="AH88" i="38"/>
  <c r="AG88" i="38"/>
  <c r="AF88" i="38"/>
  <c r="AE88" i="38"/>
  <c r="AD88" i="38"/>
  <c r="AC88" i="38"/>
  <c r="L88" i="38"/>
  <c r="M88" i="38" s="1"/>
  <c r="AN87" i="38"/>
  <c r="AM87" i="38"/>
  <c r="AL87" i="38"/>
  <c r="AK87" i="38"/>
  <c r="AJ87" i="38"/>
  <c r="AI87" i="38"/>
  <c r="AH87" i="38"/>
  <c r="AG87" i="38"/>
  <c r="AF87" i="38"/>
  <c r="AE87" i="38"/>
  <c r="AD87" i="38"/>
  <c r="AC87" i="38"/>
  <c r="L87" i="38"/>
  <c r="M87" i="38" s="1"/>
  <c r="AN86" i="38"/>
  <c r="AM86" i="38"/>
  <c r="AL86" i="38"/>
  <c r="AK86" i="38"/>
  <c r="AJ86" i="38"/>
  <c r="AI86" i="38"/>
  <c r="AH86" i="38"/>
  <c r="AG86" i="38"/>
  <c r="AF86" i="38"/>
  <c r="AE86" i="38"/>
  <c r="AD86" i="38"/>
  <c r="AC86" i="38"/>
  <c r="L86" i="38"/>
  <c r="M86" i="38" s="1"/>
  <c r="AN85" i="38"/>
  <c r="AM85" i="38"/>
  <c r="AL85" i="38"/>
  <c r="AK85" i="38"/>
  <c r="AJ85" i="38"/>
  <c r="AI85" i="38"/>
  <c r="AH85" i="38"/>
  <c r="AG85" i="38"/>
  <c r="AF85" i="38"/>
  <c r="AE85" i="38"/>
  <c r="AD85" i="38"/>
  <c r="AC85" i="38"/>
  <c r="L85" i="38"/>
  <c r="M85" i="38" s="1"/>
  <c r="AN84" i="38"/>
  <c r="AM84" i="38"/>
  <c r="AL84" i="38"/>
  <c r="AK84" i="38"/>
  <c r="AJ84" i="38"/>
  <c r="AI84" i="38"/>
  <c r="AH84" i="38"/>
  <c r="AG84" i="38"/>
  <c r="AF84" i="38"/>
  <c r="AE84" i="38"/>
  <c r="AD84" i="38"/>
  <c r="AC84" i="38"/>
  <c r="L84" i="38"/>
  <c r="M84" i="38" s="1"/>
  <c r="AN83" i="38"/>
  <c r="AM83" i="38"/>
  <c r="AL83" i="38"/>
  <c r="AK83" i="38"/>
  <c r="AJ83" i="38"/>
  <c r="AI83" i="38"/>
  <c r="AH83" i="38"/>
  <c r="AG83" i="38"/>
  <c r="AF83" i="38"/>
  <c r="AE83" i="38"/>
  <c r="AD83" i="38"/>
  <c r="AC83" i="38"/>
  <c r="L83" i="38"/>
  <c r="M83" i="38" s="1"/>
  <c r="AN82" i="38"/>
  <c r="AM82" i="38"/>
  <c r="AL82" i="38"/>
  <c r="AK82" i="38"/>
  <c r="AJ82" i="38"/>
  <c r="AI82" i="38"/>
  <c r="AH82" i="38"/>
  <c r="AG82" i="38"/>
  <c r="AF82" i="38"/>
  <c r="AE82" i="38"/>
  <c r="AD82" i="38"/>
  <c r="AC82" i="38"/>
  <c r="L82" i="38"/>
  <c r="M82" i="38" s="1"/>
  <c r="AN81" i="38"/>
  <c r="AM81" i="38"/>
  <c r="AL81" i="38"/>
  <c r="AK81" i="38"/>
  <c r="AJ81" i="38"/>
  <c r="AI81" i="38"/>
  <c r="AH81" i="38"/>
  <c r="AG81" i="38"/>
  <c r="AF81" i="38"/>
  <c r="AE81" i="38"/>
  <c r="AD81" i="38"/>
  <c r="AC81" i="38"/>
  <c r="L81" i="38"/>
  <c r="M81" i="38" s="1"/>
  <c r="AN80" i="38"/>
  <c r="AM80" i="38"/>
  <c r="AL80" i="38"/>
  <c r="AK80" i="38"/>
  <c r="AJ80" i="38"/>
  <c r="AI80" i="38"/>
  <c r="AH80" i="38"/>
  <c r="AG80" i="38"/>
  <c r="AF80" i="38"/>
  <c r="AE80" i="38"/>
  <c r="AD80" i="38"/>
  <c r="AC80" i="38"/>
  <c r="L80" i="38"/>
  <c r="M80" i="38" s="1"/>
  <c r="AN79" i="38"/>
  <c r="AM79" i="38"/>
  <c r="AL79" i="38"/>
  <c r="AK79" i="38"/>
  <c r="AJ79" i="38"/>
  <c r="AI79" i="38"/>
  <c r="AH79" i="38"/>
  <c r="AG79" i="38"/>
  <c r="AF79" i="38"/>
  <c r="AE79" i="38"/>
  <c r="AD79" i="38"/>
  <c r="AC79" i="38"/>
  <c r="L79" i="38"/>
  <c r="M79" i="38" s="1"/>
  <c r="AN78" i="38"/>
  <c r="AM78" i="38"/>
  <c r="AL78" i="38"/>
  <c r="AK78" i="38"/>
  <c r="AJ78" i="38"/>
  <c r="AI78" i="38"/>
  <c r="AH78" i="38"/>
  <c r="AG78" i="38"/>
  <c r="AF78" i="38"/>
  <c r="AE78" i="38"/>
  <c r="AD78" i="38"/>
  <c r="AC78" i="38"/>
  <c r="L78" i="38"/>
  <c r="M78" i="38" s="1"/>
  <c r="AN77" i="38"/>
  <c r="AM77" i="38"/>
  <c r="AL77" i="38"/>
  <c r="AK77" i="38"/>
  <c r="AJ77" i="38"/>
  <c r="AI77" i="38"/>
  <c r="AH77" i="38"/>
  <c r="AG77" i="38"/>
  <c r="AF77" i="38"/>
  <c r="AE77" i="38"/>
  <c r="AD77" i="38"/>
  <c r="AC77" i="38"/>
  <c r="M77" i="38"/>
  <c r="L77" i="38"/>
  <c r="AN76" i="38"/>
  <c r="AM76" i="38"/>
  <c r="AL76" i="38"/>
  <c r="AK76" i="38"/>
  <c r="AJ76" i="38"/>
  <c r="AI76" i="38"/>
  <c r="AH76" i="38"/>
  <c r="AG76" i="38"/>
  <c r="AF76" i="38"/>
  <c r="AE76" i="38"/>
  <c r="AD76" i="38"/>
  <c r="AC76" i="38"/>
  <c r="L76" i="38"/>
  <c r="M76" i="38" s="1"/>
  <c r="AN75" i="38"/>
  <c r="AM75" i="38"/>
  <c r="AL75" i="38"/>
  <c r="AK75" i="38"/>
  <c r="AJ75" i="38"/>
  <c r="AI75" i="38"/>
  <c r="AH75" i="38"/>
  <c r="AG75" i="38"/>
  <c r="AF75" i="38"/>
  <c r="AE75" i="38"/>
  <c r="AD75" i="38"/>
  <c r="AC75" i="38"/>
  <c r="L75" i="38"/>
  <c r="M75" i="38" s="1"/>
  <c r="AN74" i="38"/>
  <c r="AM74" i="38"/>
  <c r="AL74" i="38"/>
  <c r="AK74" i="38"/>
  <c r="AJ74" i="38"/>
  <c r="AI74" i="38"/>
  <c r="AH74" i="38"/>
  <c r="AG74" i="38"/>
  <c r="AF74" i="38"/>
  <c r="AE74" i="38"/>
  <c r="AD74" i="38"/>
  <c r="AC74" i="38"/>
  <c r="L74" i="38"/>
  <c r="M74" i="38" s="1"/>
  <c r="AN73" i="38"/>
  <c r="AM73" i="38"/>
  <c r="AL73" i="38"/>
  <c r="AK73" i="38"/>
  <c r="AJ73" i="38"/>
  <c r="AI73" i="38"/>
  <c r="AH73" i="38"/>
  <c r="AG73" i="38"/>
  <c r="AF73" i="38"/>
  <c r="AE73" i="38"/>
  <c r="AD73" i="38"/>
  <c r="AC73" i="38"/>
  <c r="L73" i="38"/>
  <c r="M73" i="38" s="1"/>
  <c r="AN72" i="38"/>
  <c r="AM72" i="38"/>
  <c r="AL72" i="38"/>
  <c r="AK72" i="38"/>
  <c r="AJ72" i="38"/>
  <c r="AI72" i="38"/>
  <c r="AH72" i="38"/>
  <c r="AG72" i="38"/>
  <c r="AF72" i="38"/>
  <c r="AE72" i="38"/>
  <c r="AD72" i="38"/>
  <c r="AC72" i="38"/>
  <c r="L72" i="38"/>
  <c r="M72" i="38" s="1"/>
  <c r="AN71" i="38"/>
  <c r="AM71" i="38"/>
  <c r="AL71" i="38"/>
  <c r="AK71" i="38"/>
  <c r="AJ71" i="38"/>
  <c r="AI71" i="38"/>
  <c r="AH71" i="38"/>
  <c r="AG71" i="38"/>
  <c r="AF71" i="38"/>
  <c r="AE71" i="38"/>
  <c r="AD71" i="38"/>
  <c r="AC71" i="38"/>
  <c r="L71" i="38"/>
  <c r="M71" i="38" s="1"/>
  <c r="AN70" i="38"/>
  <c r="AM70" i="38"/>
  <c r="AL70" i="38"/>
  <c r="AK70" i="38"/>
  <c r="AJ70" i="38"/>
  <c r="AI70" i="38"/>
  <c r="AH70" i="38"/>
  <c r="AG70" i="38"/>
  <c r="AF70" i="38"/>
  <c r="AE70" i="38"/>
  <c r="AD70" i="38"/>
  <c r="AC70" i="38"/>
  <c r="L70" i="38"/>
  <c r="M70" i="38" s="1"/>
  <c r="AN69" i="38"/>
  <c r="AM69" i="38"/>
  <c r="AL69" i="38"/>
  <c r="AK69" i="38"/>
  <c r="AJ69" i="38"/>
  <c r="AI69" i="38"/>
  <c r="AH69" i="38"/>
  <c r="AG69" i="38"/>
  <c r="AF69" i="38"/>
  <c r="AE69" i="38"/>
  <c r="AD69" i="38"/>
  <c r="AC69" i="38"/>
  <c r="L69" i="38"/>
  <c r="M69" i="38" s="1"/>
  <c r="AN68" i="38"/>
  <c r="AM68" i="38"/>
  <c r="AL68" i="38"/>
  <c r="AK68" i="38"/>
  <c r="AJ68" i="38"/>
  <c r="AI68" i="38"/>
  <c r="AH68" i="38"/>
  <c r="AG68" i="38"/>
  <c r="AF68" i="38"/>
  <c r="AE68" i="38"/>
  <c r="AD68" i="38"/>
  <c r="AC68" i="38"/>
  <c r="L68" i="38"/>
  <c r="M68" i="38" s="1"/>
  <c r="AN67" i="38"/>
  <c r="AM67" i="38"/>
  <c r="AL67" i="38"/>
  <c r="AK67" i="38"/>
  <c r="AJ67" i="38"/>
  <c r="AI67" i="38"/>
  <c r="AH67" i="38"/>
  <c r="AG67" i="38"/>
  <c r="AF67" i="38"/>
  <c r="AE67" i="38"/>
  <c r="AD67" i="38"/>
  <c r="AC67" i="38"/>
  <c r="L67" i="38"/>
  <c r="M67" i="38" s="1"/>
  <c r="AN66" i="38"/>
  <c r="AM66" i="38"/>
  <c r="AL66" i="38"/>
  <c r="AK66" i="38"/>
  <c r="AJ66" i="38"/>
  <c r="AI66" i="38"/>
  <c r="AH66" i="38"/>
  <c r="AG66" i="38"/>
  <c r="AF66" i="38"/>
  <c r="AE66" i="38"/>
  <c r="AD66" i="38"/>
  <c r="AC66" i="38"/>
  <c r="L66" i="38"/>
  <c r="M66" i="38" s="1"/>
  <c r="AN65" i="38"/>
  <c r="AM65" i="38"/>
  <c r="AL65" i="38"/>
  <c r="AK65" i="38"/>
  <c r="AJ65" i="38"/>
  <c r="AI65" i="38"/>
  <c r="AH65" i="38"/>
  <c r="AG65" i="38"/>
  <c r="AF65" i="38"/>
  <c r="AE65" i="38"/>
  <c r="AD65" i="38"/>
  <c r="AC65" i="38"/>
  <c r="L65" i="38"/>
  <c r="M65" i="38" s="1"/>
  <c r="AN64" i="38"/>
  <c r="AM64" i="38"/>
  <c r="AL64" i="38"/>
  <c r="AK64" i="38"/>
  <c r="AJ64" i="38"/>
  <c r="AI64" i="38"/>
  <c r="AH64" i="38"/>
  <c r="AG64" i="38"/>
  <c r="AF64" i="38"/>
  <c r="AE64" i="38"/>
  <c r="AD64" i="38"/>
  <c r="AC64" i="38"/>
  <c r="L64" i="38"/>
  <c r="M64" i="38" s="1"/>
  <c r="AN63" i="38"/>
  <c r="AM63" i="38"/>
  <c r="AL63" i="38"/>
  <c r="AK63" i="38"/>
  <c r="AJ63" i="38"/>
  <c r="AI63" i="38"/>
  <c r="AH63" i="38"/>
  <c r="AG63" i="38"/>
  <c r="AF63" i="38"/>
  <c r="AE63" i="38"/>
  <c r="AD63" i="38"/>
  <c r="AC63" i="38"/>
  <c r="L63" i="38"/>
  <c r="M63" i="38" s="1"/>
  <c r="AN62" i="38"/>
  <c r="AM62" i="38"/>
  <c r="AL62" i="38"/>
  <c r="AK62" i="38"/>
  <c r="AJ62" i="38"/>
  <c r="AI62" i="38"/>
  <c r="AH62" i="38"/>
  <c r="AG62" i="38"/>
  <c r="AF62" i="38"/>
  <c r="AE62" i="38"/>
  <c r="AD62" i="38"/>
  <c r="AC62" i="38"/>
  <c r="L62" i="38"/>
  <c r="M62" i="38" s="1"/>
  <c r="AN61" i="38"/>
  <c r="AM61" i="38"/>
  <c r="AL61" i="38"/>
  <c r="AK61" i="38"/>
  <c r="AJ61" i="38"/>
  <c r="AI61" i="38"/>
  <c r="AH61" i="38"/>
  <c r="AG61" i="38"/>
  <c r="AF61" i="38"/>
  <c r="AE61" i="38"/>
  <c r="AD61" i="38"/>
  <c r="AC61" i="38"/>
  <c r="L61" i="38"/>
  <c r="M61" i="38" s="1"/>
  <c r="AN60" i="38"/>
  <c r="AM60" i="38"/>
  <c r="AL60" i="38"/>
  <c r="AK60" i="38"/>
  <c r="AJ60" i="38"/>
  <c r="AI60" i="38"/>
  <c r="AH60" i="38"/>
  <c r="AG60" i="38"/>
  <c r="AF60" i="38"/>
  <c r="AE60" i="38"/>
  <c r="AD60" i="38"/>
  <c r="AC60" i="38"/>
  <c r="L60" i="38"/>
  <c r="M60" i="38" s="1"/>
  <c r="AN59" i="38"/>
  <c r="AM59" i="38"/>
  <c r="AL59" i="38"/>
  <c r="AK59" i="38"/>
  <c r="AJ59" i="38"/>
  <c r="AI59" i="38"/>
  <c r="AH59" i="38"/>
  <c r="AG59" i="38"/>
  <c r="AF59" i="38"/>
  <c r="AE59" i="38"/>
  <c r="AD59" i="38"/>
  <c r="AC59" i="38"/>
  <c r="L59" i="38"/>
  <c r="M59" i="38" s="1"/>
  <c r="AN58" i="38"/>
  <c r="AM58" i="38"/>
  <c r="AL58" i="38"/>
  <c r="AK58" i="38"/>
  <c r="AJ58" i="38"/>
  <c r="AI58" i="38"/>
  <c r="AH58" i="38"/>
  <c r="AG58" i="38"/>
  <c r="AF58" i="38"/>
  <c r="AE58" i="38"/>
  <c r="AD58" i="38"/>
  <c r="AC58" i="38"/>
  <c r="L58" i="38"/>
  <c r="M58" i="38" s="1"/>
  <c r="AN57" i="38"/>
  <c r="AM57" i="38"/>
  <c r="AL57" i="38"/>
  <c r="AK57" i="38"/>
  <c r="AJ57" i="38"/>
  <c r="AI57" i="38"/>
  <c r="AH57" i="38"/>
  <c r="AG57" i="38"/>
  <c r="AF57" i="38"/>
  <c r="AE57" i="38"/>
  <c r="AD57" i="38"/>
  <c r="AC57" i="38"/>
  <c r="L57" i="38"/>
  <c r="M57" i="38" s="1"/>
  <c r="AN56" i="38"/>
  <c r="AM56" i="38"/>
  <c r="AL56" i="38"/>
  <c r="AK56" i="38"/>
  <c r="AJ56" i="38"/>
  <c r="AI56" i="38"/>
  <c r="AH56" i="38"/>
  <c r="AG56" i="38"/>
  <c r="AF56" i="38"/>
  <c r="AE56" i="38"/>
  <c r="AD56" i="38"/>
  <c r="AC56" i="38"/>
  <c r="L56" i="38"/>
  <c r="M56" i="38" s="1"/>
  <c r="AN55" i="38"/>
  <c r="AM55" i="38"/>
  <c r="AL55" i="38"/>
  <c r="AK55" i="38"/>
  <c r="AJ55" i="38"/>
  <c r="AI55" i="38"/>
  <c r="AH55" i="38"/>
  <c r="AG55" i="38"/>
  <c r="AF55" i="38"/>
  <c r="AE55" i="38"/>
  <c r="AD55" i="38"/>
  <c r="AC55" i="38"/>
  <c r="L55" i="38"/>
  <c r="M55" i="38" s="1"/>
  <c r="AN54" i="38"/>
  <c r="AM54" i="38"/>
  <c r="AL54" i="38"/>
  <c r="AK54" i="38"/>
  <c r="AJ54" i="38"/>
  <c r="AI54" i="38"/>
  <c r="AH54" i="38"/>
  <c r="AG54" i="38"/>
  <c r="AF54" i="38"/>
  <c r="AE54" i="38"/>
  <c r="AD54" i="38"/>
  <c r="AC54" i="38"/>
  <c r="L54" i="38"/>
  <c r="M54" i="38" s="1"/>
  <c r="AN53" i="38"/>
  <c r="AM53" i="38"/>
  <c r="AL53" i="38"/>
  <c r="AK53" i="38"/>
  <c r="AJ53" i="38"/>
  <c r="AI53" i="38"/>
  <c r="AH53" i="38"/>
  <c r="AG53" i="38"/>
  <c r="AF53" i="38"/>
  <c r="AE53" i="38"/>
  <c r="AD53" i="38"/>
  <c r="AC53" i="38"/>
  <c r="L53" i="38"/>
  <c r="M53" i="38" s="1"/>
  <c r="AN52" i="38"/>
  <c r="AM52" i="38"/>
  <c r="AL52" i="38"/>
  <c r="AK52" i="38"/>
  <c r="AJ52" i="38"/>
  <c r="AI52" i="38"/>
  <c r="AH52" i="38"/>
  <c r="AG52" i="38"/>
  <c r="AF52" i="38"/>
  <c r="AE52" i="38"/>
  <c r="AD52" i="38"/>
  <c r="AC52" i="38"/>
  <c r="L52" i="38"/>
  <c r="M52" i="38" s="1"/>
  <c r="AN51" i="38"/>
  <c r="AM51" i="38"/>
  <c r="AL51" i="38"/>
  <c r="AK51" i="38"/>
  <c r="AJ51" i="38"/>
  <c r="AI51" i="38"/>
  <c r="AH51" i="38"/>
  <c r="AG51" i="38"/>
  <c r="AF51" i="38"/>
  <c r="AE51" i="38"/>
  <c r="AD51" i="38"/>
  <c r="AC51" i="38"/>
  <c r="L51" i="38"/>
  <c r="M51" i="38" s="1"/>
  <c r="AN50" i="38"/>
  <c r="AM50" i="38"/>
  <c r="AL50" i="38"/>
  <c r="AK50" i="38"/>
  <c r="AJ50" i="38"/>
  <c r="AI50" i="38"/>
  <c r="AH50" i="38"/>
  <c r="AG50" i="38"/>
  <c r="AF50" i="38"/>
  <c r="AE50" i="38"/>
  <c r="AD50" i="38"/>
  <c r="AC50" i="38"/>
  <c r="L50" i="38"/>
  <c r="M50" i="38" s="1"/>
  <c r="AN49" i="38"/>
  <c r="AM49" i="38"/>
  <c r="AL49" i="38"/>
  <c r="AK49" i="38"/>
  <c r="AJ49" i="38"/>
  <c r="AI49" i="38"/>
  <c r="AH49" i="38"/>
  <c r="AG49" i="38"/>
  <c r="AF49" i="38"/>
  <c r="AE49" i="38"/>
  <c r="AD49" i="38"/>
  <c r="AC49" i="38"/>
  <c r="L49" i="38"/>
  <c r="M49" i="38" s="1"/>
  <c r="AN48" i="38"/>
  <c r="AM48" i="38"/>
  <c r="AL48" i="38"/>
  <c r="AK48" i="38"/>
  <c r="AJ48" i="38"/>
  <c r="AI48" i="38"/>
  <c r="AH48" i="38"/>
  <c r="AG48" i="38"/>
  <c r="AF48" i="38"/>
  <c r="AE48" i="38"/>
  <c r="AD48" i="38"/>
  <c r="AC48" i="38"/>
  <c r="L48" i="38"/>
  <c r="M48" i="38" s="1"/>
  <c r="AN47" i="38"/>
  <c r="AM47" i="38"/>
  <c r="AL47" i="38"/>
  <c r="AK47" i="38"/>
  <c r="AJ47" i="38"/>
  <c r="AI47" i="38"/>
  <c r="AH47" i="38"/>
  <c r="AG47" i="38"/>
  <c r="AF47" i="38"/>
  <c r="AE47" i="38"/>
  <c r="AD47" i="38"/>
  <c r="AC47" i="38"/>
  <c r="L47" i="38"/>
  <c r="M47" i="38" s="1"/>
  <c r="AN46" i="38"/>
  <c r="AM46" i="38"/>
  <c r="AL46" i="38"/>
  <c r="AK46" i="38"/>
  <c r="AJ46" i="38"/>
  <c r="AI46" i="38"/>
  <c r="AH46" i="38"/>
  <c r="AG46" i="38"/>
  <c r="AF46" i="38"/>
  <c r="AE46" i="38"/>
  <c r="AD46" i="38"/>
  <c r="AC46" i="38"/>
  <c r="L46" i="38"/>
  <c r="M46" i="38" s="1"/>
  <c r="AN45" i="38"/>
  <c r="AM45" i="38"/>
  <c r="AL45" i="38"/>
  <c r="AK45" i="38"/>
  <c r="AJ45" i="38"/>
  <c r="AI45" i="38"/>
  <c r="AH45" i="38"/>
  <c r="AG45" i="38"/>
  <c r="AF45" i="38"/>
  <c r="AE45" i="38"/>
  <c r="AD45" i="38"/>
  <c r="AC45" i="38"/>
  <c r="L45" i="38"/>
  <c r="M45" i="38" s="1"/>
  <c r="AN44" i="38"/>
  <c r="AM44" i="38"/>
  <c r="AL44" i="38"/>
  <c r="AK44" i="38"/>
  <c r="AJ44" i="38"/>
  <c r="AI44" i="38"/>
  <c r="AH44" i="38"/>
  <c r="AG44" i="38"/>
  <c r="AF44" i="38"/>
  <c r="AE44" i="38"/>
  <c r="AD44" i="38"/>
  <c r="AC44" i="38"/>
  <c r="L44" i="38"/>
  <c r="M44" i="38" s="1"/>
  <c r="AN43" i="38"/>
  <c r="AM43" i="38"/>
  <c r="AL43" i="38"/>
  <c r="AK43" i="38"/>
  <c r="AJ43" i="38"/>
  <c r="AI43" i="38"/>
  <c r="AH43" i="38"/>
  <c r="AG43" i="38"/>
  <c r="AF43" i="38"/>
  <c r="AE43" i="38"/>
  <c r="AD43" i="38"/>
  <c r="AC43" i="38"/>
  <c r="L43" i="38"/>
  <c r="M43" i="38" s="1"/>
  <c r="AN42" i="38"/>
  <c r="AM42" i="38"/>
  <c r="AL42" i="38"/>
  <c r="AK42" i="38"/>
  <c r="AJ42" i="38"/>
  <c r="AI42" i="38"/>
  <c r="AH42" i="38"/>
  <c r="AG42" i="38"/>
  <c r="AF42" i="38"/>
  <c r="AE42" i="38"/>
  <c r="AD42" i="38"/>
  <c r="AC42" i="38"/>
  <c r="L42" i="38"/>
  <c r="M42" i="38" s="1"/>
  <c r="AN41" i="38"/>
  <c r="AM41" i="38"/>
  <c r="AL41" i="38"/>
  <c r="AK41" i="38"/>
  <c r="AJ41" i="38"/>
  <c r="AI41" i="38"/>
  <c r="AH41" i="38"/>
  <c r="AG41" i="38"/>
  <c r="AF41" i="38"/>
  <c r="AE41" i="38"/>
  <c r="AD41" i="38"/>
  <c r="AC41" i="38"/>
  <c r="L41" i="38"/>
  <c r="M41" i="38" s="1"/>
  <c r="AN40" i="38"/>
  <c r="AM40" i="38"/>
  <c r="AL40" i="38"/>
  <c r="AK40" i="38"/>
  <c r="AJ40" i="38"/>
  <c r="AI40" i="38"/>
  <c r="AH40" i="38"/>
  <c r="AG40" i="38"/>
  <c r="AF40" i="38"/>
  <c r="AE40" i="38"/>
  <c r="AD40" i="38"/>
  <c r="AC40" i="38"/>
  <c r="L40" i="38"/>
  <c r="M40" i="38" s="1"/>
  <c r="AN39" i="38"/>
  <c r="AM39" i="38"/>
  <c r="AL39" i="38"/>
  <c r="AK39" i="38"/>
  <c r="AJ39" i="38"/>
  <c r="AI39" i="38"/>
  <c r="AH39" i="38"/>
  <c r="AG39" i="38"/>
  <c r="AF39" i="38"/>
  <c r="AE39" i="38"/>
  <c r="AD39" i="38"/>
  <c r="AC39" i="38"/>
  <c r="L39" i="38"/>
  <c r="M39" i="38" s="1"/>
  <c r="AN38" i="38"/>
  <c r="AM38" i="38"/>
  <c r="AL38" i="38"/>
  <c r="AK38" i="38"/>
  <c r="AJ38" i="38"/>
  <c r="AI38" i="38"/>
  <c r="AH38" i="38"/>
  <c r="AG38" i="38"/>
  <c r="AF38" i="38"/>
  <c r="AE38" i="38"/>
  <c r="AD38" i="38"/>
  <c r="AC38" i="38"/>
  <c r="L38" i="38"/>
  <c r="M38" i="38" s="1"/>
  <c r="AN37" i="38"/>
  <c r="AM37" i="38"/>
  <c r="AL37" i="38"/>
  <c r="AK37" i="38"/>
  <c r="AJ37" i="38"/>
  <c r="AI37" i="38"/>
  <c r="AH37" i="38"/>
  <c r="AG37" i="38"/>
  <c r="AF37" i="38"/>
  <c r="AE37" i="38"/>
  <c r="AD37" i="38"/>
  <c r="AC37" i="38"/>
  <c r="L37" i="38"/>
  <c r="M37" i="38" s="1"/>
  <c r="AN36" i="38"/>
  <c r="AM36" i="38"/>
  <c r="AL36" i="38"/>
  <c r="AK36" i="38"/>
  <c r="AJ36" i="38"/>
  <c r="AI36" i="38"/>
  <c r="AH36" i="38"/>
  <c r="AG36" i="38"/>
  <c r="AF36" i="38"/>
  <c r="AE36" i="38"/>
  <c r="AD36" i="38"/>
  <c r="AC36" i="38"/>
  <c r="L36" i="38"/>
  <c r="M36" i="38" s="1"/>
  <c r="AN35" i="38"/>
  <c r="AM35" i="38"/>
  <c r="AL35" i="38"/>
  <c r="AK35" i="38"/>
  <c r="AJ35" i="38"/>
  <c r="AI35" i="38"/>
  <c r="AH35" i="38"/>
  <c r="AG35" i="38"/>
  <c r="AF35" i="38"/>
  <c r="AE35" i="38"/>
  <c r="AD35" i="38"/>
  <c r="AC35" i="38"/>
  <c r="L35" i="38"/>
  <c r="M35" i="38" s="1"/>
  <c r="AN34" i="38"/>
  <c r="AM34" i="38"/>
  <c r="AL34" i="38"/>
  <c r="AK34" i="38"/>
  <c r="AJ34" i="38"/>
  <c r="AI34" i="38"/>
  <c r="AH34" i="38"/>
  <c r="AG34" i="38"/>
  <c r="AF34" i="38"/>
  <c r="AE34" i="38"/>
  <c r="AD34" i="38"/>
  <c r="AC34" i="38"/>
  <c r="L34" i="38"/>
  <c r="M34" i="38" s="1"/>
  <c r="AN33" i="38"/>
  <c r="AM33" i="38"/>
  <c r="AL33" i="38"/>
  <c r="AK33" i="38"/>
  <c r="AJ33" i="38"/>
  <c r="AI33" i="38"/>
  <c r="AH33" i="38"/>
  <c r="AG33" i="38"/>
  <c r="AF33" i="38"/>
  <c r="AE33" i="38"/>
  <c r="AD33" i="38"/>
  <c r="AC33" i="38"/>
  <c r="L33" i="38"/>
  <c r="M33" i="38" s="1"/>
  <c r="AN32" i="38"/>
  <c r="AM32" i="38"/>
  <c r="AL32" i="38"/>
  <c r="AK32" i="38"/>
  <c r="AJ32" i="38"/>
  <c r="AI32" i="38"/>
  <c r="AH32" i="38"/>
  <c r="AG32" i="38"/>
  <c r="AF32" i="38"/>
  <c r="AE32" i="38"/>
  <c r="AD32" i="38"/>
  <c r="AC32" i="38"/>
  <c r="L32" i="38"/>
  <c r="M32" i="38" s="1"/>
  <c r="AN31" i="38"/>
  <c r="AM31" i="38"/>
  <c r="AL31" i="38"/>
  <c r="AK31" i="38"/>
  <c r="AJ31" i="38"/>
  <c r="AI31" i="38"/>
  <c r="AH31" i="38"/>
  <c r="AG31" i="38"/>
  <c r="AF31" i="38"/>
  <c r="AE31" i="38"/>
  <c r="AD31" i="38"/>
  <c r="AC31" i="38"/>
  <c r="L31" i="38"/>
  <c r="M31" i="38" s="1"/>
  <c r="AN30" i="38"/>
  <c r="AM30" i="38"/>
  <c r="AL30" i="38"/>
  <c r="AK30" i="38"/>
  <c r="AJ30" i="38"/>
  <c r="AI30" i="38"/>
  <c r="AH30" i="38"/>
  <c r="AG30" i="38"/>
  <c r="AF30" i="38"/>
  <c r="AE30" i="38"/>
  <c r="AD30" i="38"/>
  <c r="AC30" i="38"/>
  <c r="L30" i="38"/>
  <c r="M30" i="38" s="1"/>
  <c r="AN29" i="38"/>
  <c r="AM29" i="38"/>
  <c r="AL29" i="38"/>
  <c r="AK29" i="38"/>
  <c r="AJ29" i="38"/>
  <c r="AI29" i="38"/>
  <c r="AH29" i="38"/>
  <c r="AG29" i="38"/>
  <c r="AF29" i="38"/>
  <c r="AE29" i="38"/>
  <c r="AD29" i="38"/>
  <c r="AC29" i="38"/>
  <c r="L29" i="38"/>
  <c r="M29" i="38" s="1"/>
  <c r="AN28" i="38"/>
  <c r="AM28" i="38"/>
  <c r="AL28" i="38"/>
  <c r="AK28" i="38"/>
  <c r="AJ28" i="38"/>
  <c r="AI28" i="38"/>
  <c r="AH28" i="38"/>
  <c r="AG28" i="38"/>
  <c r="AF28" i="38"/>
  <c r="AE28" i="38"/>
  <c r="AD28" i="38"/>
  <c r="AC28" i="38"/>
  <c r="L28" i="38"/>
  <c r="M28" i="38" s="1"/>
  <c r="AN27" i="38"/>
  <c r="AM27" i="38"/>
  <c r="AL27" i="38"/>
  <c r="AK27" i="38"/>
  <c r="AJ27" i="38"/>
  <c r="AI27" i="38"/>
  <c r="AH27" i="38"/>
  <c r="AG27" i="38"/>
  <c r="AF27" i="38"/>
  <c r="AE27" i="38"/>
  <c r="AD27" i="38"/>
  <c r="AC27" i="38"/>
  <c r="L27" i="38"/>
  <c r="M27" i="38" s="1"/>
  <c r="AN26" i="38"/>
  <c r="AM26" i="38"/>
  <c r="AL26" i="38"/>
  <c r="AK26" i="38"/>
  <c r="AJ26" i="38"/>
  <c r="AI26" i="38"/>
  <c r="AH26" i="38"/>
  <c r="AG26" i="38"/>
  <c r="AF26" i="38"/>
  <c r="AE26" i="38"/>
  <c r="AD26" i="38"/>
  <c r="AC26" i="38"/>
  <c r="L26" i="38"/>
  <c r="M26" i="38" s="1"/>
  <c r="AN25" i="38"/>
  <c r="AM25" i="38"/>
  <c r="AL25" i="38"/>
  <c r="AK25" i="38"/>
  <c r="AJ25" i="38"/>
  <c r="AI25" i="38"/>
  <c r="AH25" i="38"/>
  <c r="AG25" i="38"/>
  <c r="AF25" i="38"/>
  <c r="AE25" i="38"/>
  <c r="AD25" i="38"/>
  <c r="AC25" i="38"/>
  <c r="L25" i="38"/>
  <c r="M25" i="38" s="1"/>
  <c r="AN24" i="38"/>
  <c r="AM24" i="38"/>
  <c r="AL24" i="38"/>
  <c r="AK24" i="38"/>
  <c r="AJ24" i="38"/>
  <c r="AI24" i="38"/>
  <c r="AH24" i="38"/>
  <c r="AG24" i="38"/>
  <c r="AF24" i="38"/>
  <c r="AE24" i="38"/>
  <c r="AD24" i="38"/>
  <c r="AC24" i="38"/>
  <c r="L24" i="38"/>
  <c r="M24" i="38" s="1"/>
  <c r="AN23" i="38"/>
  <c r="AM23" i="38"/>
  <c r="AL23" i="38"/>
  <c r="AK23" i="38"/>
  <c r="AJ23" i="38"/>
  <c r="AI23" i="38"/>
  <c r="AH23" i="38"/>
  <c r="AG23" i="38"/>
  <c r="AF23" i="38"/>
  <c r="AE23" i="38"/>
  <c r="AD23" i="38"/>
  <c r="AC23" i="38"/>
  <c r="L23" i="38"/>
  <c r="M23" i="38" s="1"/>
  <c r="AN22" i="38"/>
  <c r="AM22" i="38"/>
  <c r="AL22" i="38"/>
  <c r="AK22" i="38"/>
  <c r="AJ22" i="38"/>
  <c r="AI22" i="38"/>
  <c r="AH22" i="38"/>
  <c r="AG22" i="38"/>
  <c r="AF22" i="38"/>
  <c r="AE22" i="38"/>
  <c r="AD22" i="38"/>
  <c r="AC22" i="38"/>
  <c r="L22" i="38"/>
  <c r="M22" i="38" s="1"/>
  <c r="AN21" i="38"/>
  <c r="AM21" i="38"/>
  <c r="AL21" i="38"/>
  <c r="AK21" i="38"/>
  <c r="AJ21" i="38"/>
  <c r="AI21" i="38"/>
  <c r="AH21" i="38"/>
  <c r="AG21" i="38"/>
  <c r="AF21" i="38"/>
  <c r="AE21" i="38"/>
  <c r="AD21" i="38"/>
  <c r="AC21" i="38"/>
  <c r="L21" i="38"/>
  <c r="M21" i="38" s="1"/>
  <c r="AN20" i="38"/>
  <c r="AM20" i="38"/>
  <c r="AL20" i="38"/>
  <c r="AK20" i="38"/>
  <c r="AJ20" i="38"/>
  <c r="AI20" i="38"/>
  <c r="AH20" i="38"/>
  <c r="AG20" i="38"/>
  <c r="AF20" i="38"/>
  <c r="AE20" i="38"/>
  <c r="AD20" i="38"/>
  <c r="AC20" i="38"/>
  <c r="L20" i="38"/>
  <c r="M20" i="38" s="1"/>
  <c r="AN19" i="38"/>
  <c r="AM19" i="38"/>
  <c r="AL19" i="38"/>
  <c r="AK19" i="38"/>
  <c r="AJ19" i="38"/>
  <c r="AI19" i="38"/>
  <c r="AH19" i="38"/>
  <c r="AG19" i="38"/>
  <c r="AF19" i="38"/>
  <c r="AE19" i="38"/>
  <c r="AD19" i="38"/>
  <c r="AC19" i="38"/>
  <c r="L19" i="38"/>
  <c r="M19" i="38" s="1"/>
  <c r="AN18" i="38"/>
  <c r="AM18" i="38"/>
  <c r="AL18" i="38"/>
  <c r="AK18" i="38"/>
  <c r="AJ18" i="38"/>
  <c r="AI18" i="38"/>
  <c r="AH18" i="38"/>
  <c r="AG18" i="38"/>
  <c r="AF18" i="38"/>
  <c r="AE18" i="38"/>
  <c r="AD18" i="38"/>
  <c r="AC18" i="38"/>
  <c r="L18" i="38"/>
  <c r="M18" i="38" s="1"/>
  <c r="AN17" i="38"/>
  <c r="AM17" i="38"/>
  <c r="AL17" i="38"/>
  <c r="AK17" i="38"/>
  <c r="AJ17" i="38"/>
  <c r="AI17" i="38"/>
  <c r="AH17" i="38"/>
  <c r="AG17" i="38"/>
  <c r="AF17" i="38"/>
  <c r="AE17" i="38"/>
  <c r="AD17" i="38"/>
  <c r="AC17" i="38"/>
  <c r="L17" i="38"/>
  <c r="M17" i="38" s="1"/>
  <c r="AN16" i="38"/>
  <c r="AM16" i="38"/>
  <c r="AL16" i="38"/>
  <c r="AK16" i="38"/>
  <c r="AJ16" i="38"/>
  <c r="AI16" i="38"/>
  <c r="AH16" i="38"/>
  <c r="AG16" i="38"/>
  <c r="AF16" i="38"/>
  <c r="AE16" i="38"/>
  <c r="AD16" i="38"/>
  <c r="AC16" i="38"/>
  <c r="L16" i="38"/>
  <c r="M16" i="38" s="1"/>
  <c r="AN15" i="38"/>
  <c r="AM15" i="38"/>
  <c r="AL15" i="38"/>
  <c r="AK15" i="38"/>
  <c r="AJ15" i="38"/>
  <c r="AI15" i="38"/>
  <c r="AH15" i="38"/>
  <c r="AG15" i="38"/>
  <c r="AF15" i="38"/>
  <c r="AE15" i="38"/>
  <c r="AD15" i="38"/>
  <c r="AC15" i="38"/>
  <c r="L15" i="38"/>
  <c r="M15" i="38" s="1"/>
  <c r="AN14" i="38"/>
  <c r="AM14" i="38"/>
  <c r="AL14" i="38"/>
  <c r="AK14" i="38"/>
  <c r="AJ14" i="38"/>
  <c r="AI14" i="38"/>
  <c r="AH14" i="38"/>
  <c r="AG14" i="38"/>
  <c r="AF14" i="38"/>
  <c r="AE14" i="38"/>
  <c r="AD14" i="38"/>
  <c r="AC14" i="38"/>
  <c r="L14" i="38"/>
  <c r="M14" i="38" s="1"/>
  <c r="AN13" i="38"/>
  <c r="AM13" i="38"/>
  <c r="AL13" i="38"/>
  <c r="AK13" i="38"/>
  <c r="AJ13" i="38"/>
  <c r="AI13" i="38"/>
  <c r="AH13" i="38"/>
  <c r="AG13" i="38"/>
  <c r="AF13" i="38"/>
  <c r="AE13" i="38"/>
  <c r="AD13" i="38"/>
  <c r="AC13" i="38"/>
  <c r="L13" i="38"/>
  <c r="M13" i="38" s="1"/>
  <c r="AN12" i="38"/>
  <c r="AM12" i="38"/>
  <c r="AL12" i="38"/>
  <c r="AK12" i="38"/>
  <c r="AJ12" i="38"/>
  <c r="AI12" i="38"/>
  <c r="AH12" i="38"/>
  <c r="AG12" i="38"/>
  <c r="AF12" i="38"/>
  <c r="AE12" i="38"/>
  <c r="AD12" i="38"/>
  <c r="AC12" i="38"/>
  <c r="L12" i="38"/>
  <c r="M12" i="38" s="1"/>
  <c r="AN11" i="38"/>
  <c r="AM11" i="38"/>
  <c r="AL11" i="38"/>
  <c r="AK11" i="38"/>
  <c r="AJ11" i="38"/>
  <c r="AI11" i="38"/>
  <c r="AH11" i="38"/>
  <c r="AG11" i="38"/>
  <c r="AF11" i="38"/>
  <c r="AE11" i="38"/>
  <c r="AD11" i="38"/>
  <c r="AC11" i="38"/>
  <c r="L11" i="38"/>
  <c r="M11" i="38" s="1"/>
  <c r="AN10" i="38"/>
  <c r="AM10" i="38"/>
  <c r="AL10" i="38"/>
  <c r="AK10" i="38"/>
  <c r="AJ10" i="38"/>
  <c r="AI10" i="38"/>
  <c r="AH10" i="38"/>
  <c r="AG10" i="38"/>
  <c r="AF10" i="38"/>
  <c r="AE10" i="38"/>
  <c r="AD10" i="38"/>
  <c r="AC10" i="38"/>
  <c r="L10" i="38"/>
  <c r="M10" i="38" s="1"/>
  <c r="AN9" i="38"/>
  <c r="AM9" i="38"/>
  <c r="AL9" i="38"/>
  <c r="AK9" i="38"/>
  <c r="AJ9" i="38"/>
  <c r="AI9" i="38"/>
  <c r="AH9" i="38"/>
  <c r="AG9" i="38"/>
  <c r="AF9" i="38"/>
  <c r="AE9" i="38"/>
  <c r="AD9" i="38"/>
  <c r="AC9" i="38"/>
  <c r="L9" i="38"/>
  <c r="M9" i="38" s="1"/>
  <c r="AN8" i="38"/>
  <c r="AM8" i="38"/>
  <c r="AL8" i="38"/>
  <c r="AK8" i="38"/>
  <c r="AJ8" i="38"/>
  <c r="AI8" i="38"/>
  <c r="AH8" i="38"/>
  <c r="AG8" i="38"/>
  <c r="AF8" i="38"/>
  <c r="AE8" i="38"/>
  <c r="AD8" i="38"/>
  <c r="AC8" i="38"/>
  <c r="L8" i="38"/>
  <c r="M8" i="38" s="1"/>
  <c r="AN7" i="38"/>
  <c r="AM7" i="38"/>
  <c r="AL7" i="38"/>
  <c r="AK7" i="38"/>
  <c r="AJ7" i="38"/>
  <c r="AI7" i="38"/>
  <c r="AH7" i="38"/>
  <c r="AG7" i="38"/>
  <c r="AF7" i="38"/>
  <c r="AE7" i="38"/>
  <c r="AD7" i="38"/>
  <c r="AC7" i="38"/>
  <c r="L7" i="38"/>
  <c r="M7" i="38" s="1"/>
  <c r="AN6" i="38"/>
  <c r="AM6" i="38"/>
  <c r="AL6" i="38"/>
  <c r="AK6" i="38"/>
  <c r="AJ6" i="38"/>
  <c r="AI6" i="38"/>
  <c r="AH6" i="38"/>
  <c r="AG6" i="38"/>
  <c r="AF6" i="38"/>
  <c r="AE6" i="38"/>
  <c r="AD6" i="38"/>
  <c r="AC6" i="38"/>
  <c r="M6" i="38"/>
  <c r="L6" i="38"/>
  <c r="AN5" i="38"/>
  <c r="AM5" i="38"/>
  <c r="AL5" i="38"/>
  <c r="AK5" i="38"/>
  <c r="AJ5" i="38"/>
  <c r="AI5" i="38"/>
  <c r="AH5" i="38"/>
  <c r="AG5" i="38"/>
  <c r="AF5" i="38"/>
  <c r="AE5" i="38"/>
  <c r="AD5" i="38"/>
  <c r="AC5" i="38"/>
  <c r="L5" i="38"/>
  <c r="M5" i="38" s="1"/>
  <c r="AN4" i="38"/>
  <c r="AM4" i="38"/>
  <c r="AL4" i="38"/>
  <c r="AK4" i="38"/>
  <c r="AJ4" i="38"/>
  <c r="AI4" i="38"/>
  <c r="AH4" i="38"/>
  <c r="AG4" i="38"/>
  <c r="AF4" i="38"/>
  <c r="AE4" i="38"/>
  <c r="AD4" i="38"/>
  <c r="AC4" i="38"/>
  <c r="L4" i="38"/>
  <c r="M4" i="38" s="1"/>
  <c r="AN3" i="38"/>
  <c r="AM3" i="38"/>
  <c r="AL3" i="38"/>
  <c r="AK3" i="38"/>
  <c r="AJ3" i="38"/>
  <c r="AI3" i="38"/>
  <c r="AH3" i="38"/>
  <c r="AG3" i="38"/>
  <c r="AF3" i="38"/>
  <c r="AE3" i="38"/>
  <c r="AD3" i="38"/>
  <c r="AC3" i="38"/>
  <c r="L3" i="38"/>
  <c r="M3" i="38" s="1"/>
  <c r="AN2" i="38"/>
  <c r="AM2" i="38"/>
  <c r="AL2" i="38"/>
  <c r="AK2" i="38"/>
  <c r="AJ2" i="38"/>
  <c r="AI2" i="38"/>
  <c r="AH2" i="38"/>
  <c r="AG2" i="38"/>
  <c r="AF2" i="38"/>
  <c r="AE2" i="38"/>
  <c r="AD2" i="38"/>
  <c r="AC2" i="38"/>
  <c r="L2" i="38"/>
  <c r="M2" i="38" s="1"/>
  <c r="C51" i="35"/>
  <c r="D51" i="35"/>
  <c r="E51" i="35"/>
  <c r="G51" i="35"/>
  <c r="H51" i="35"/>
  <c r="I51" i="35"/>
  <c r="B51" i="35"/>
  <c r="N4" i="35"/>
  <c r="O4" i="35"/>
  <c r="P4" i="35"/>
  <c r="Q4" i="35"/>
  <c r="R4" i="35"/>
  <c r="S4" i="35"/>
  <c r="T4" i="35"/>
  <c r="N5" i="35"/>
  <c r="O5" i="35"/>
  <c r="P5" i="35"/>
  <c r="Q5" i="35"/>
  <c r="R5" i="35"/>
  <c r="S5" i="35"/>
  <c r="T5" i="35"/>
  <c r="N6" i="35"/>
  <c r="O6" i="35"/>
  <c r="P6" i="35"/>
  <c r="Q6" i="35"/>
  <c r="R6" i="35"/>
  <c r="S6" i="35"/>
  <c r="T6" i="35"/>
  <c r="N7" i="35"/>
  <c r="O7" i="35"/>
  <c r="P7" i="35"/>
  <c r="Q7" i="35"/>
  <c r="R7" i="35"/>
  <c r="S7" i="35"/>
  <c r="T7" i="35"/>
  <c r="N8" i="35"/>
  <c r="O8" i="35"/>
  <c r="P8" i="35"/>
  <c r="Q8" i="35"/>
  <c r="R8" i="35"/>
  <c r="S8" i="35"/>
  <c r="T8" i="35"/>
  <c r="N9" i="35"/>
  <c r="O9" i="35"/>
  <c r="P9" i="35"/>
  <c r="Q9" i="35"/>
  <c r="R9" i="35"/>
  <c r="S9" i="35"/>
  <c r="T9" i="35"/>
  <c r="N10" i="35"/>
  <c r="O10" i="35"/>
  <c r="P10" i="35"/>
  <c r="Q10" i="35"/>
  <c r="R10" i="35"/>
  <c r="S10" i="35"/>
  <c r="T10" i="35"/>
  <c r="N11" i="35"/>
  <c r="O11" i="35"/>
  <c r="P11" i="35"/>
  <c r="Q11" i="35"/>
  <c r="R11" i="35"/>
  <c r="S11" i="35"/>
  <c r="T11" i="35"/>
  <c r="N12" i="35"/>
  <c r="O12" i="35"/>
  <c r="P12" i="35"/>
  <c r="Q12" i="35"/>
  <c r="R12" i="35"/>
  <c r="S12" i="35"/>
  <c r="T12" i="35"/>
  <c r="N13" i="35"/>
  <c r="O13" i="35"/>
  <c r="P13" i="35"/>
  <c r="Q13" i="35"/>
  <c r="R13" i="35"/>
  <c r="S13" i="35"/>
  <c r="T13" i="35"/>
  <c r="N14" i="35"/>
  <c r="O14" i="35"/>
  <c r="P14" i="35"/>
  <c r="Q14" i="35"/>
  <c r="R14" i="35"/>
  <c r="S14" i="35"/>
  <c r="T14" i="35"/>
  <c r="N15" i="35"/>
  <c r="O15" i="35"/>
  <c r="P15" i="35"/>
  <c r="Q15" i="35"/>
  <c r="R15" i="35"/>
  <c r="S15" i="35"/>
  <c r="T15" i="35"/>
  <c r="M5" i="35"/>
  <c r="M6" i="35"/>
  <c r="M7" i="35"/>
  <c r="M8" i="35"/>
  <c r="M9" i="35"/>
  <c r="M10" i="35"/>
  <c r="M11" i="35"/>
  <c r="M12" i="35"/>
  <c r="M13" i="35"/>
  <c r="M14" i="35"/>
  <c r="M15" i="35"/>
  <c r="M4" i="35"/>
  <c r="E26" i="35"/>
  <c r="F26" i="35"/>
  <c r="G25" i="35"/>
  <c r="H25" i="35"/>
  <c r="I26" i="35"/>
  <c r="C28" i="35"/>
  <c r="B36" i="35"/>
  <c r="B50" i="35" s="1"/>
  <c r="J7" i="34" l="1"/>
  <c r="F8" i="34"/>
  <c r="D8" i="34"/>
  <c r="F40" i="35"/>
  <c r="B53" i="35"/>
  <c r="I40" i="35"/>
  <c r="E40" i="35"/>
  <c r="F53" i="35"/>
  <c r="D53" i="35"/>
  <c r="G53" i="35"/>
  <c r="C53" i="35"/>
  <c r="I53" i="35"/>
  <c r="E53" i="35"/>
  <c r="G39" i="35"/>
  <c r="E3" i="30"/>
  <c r="E3" i="29"/>
  <c r="E3" i="33"/>
  <c r="E3" i="32"/>
  <c r="E3" i="28"/>
  <c r="E3" i="31"/>
  <c r="E3" i="8"/>
  <c r="E4" i="8" s="1"/>
  <c r="H39" i="35"/>
  <c r="D39" i="35"/>
  <c r="C42" i="35"/>
  <c r="I35" i="35"/>
  <c r="I49" i="35" s="1"/>
  <c r="E31" i="35"/>
  <c r="E45" i="35" s="1"/>
  <c r="E25" i="35"/>
  <c r="E39" i="35" s="1"/>
  <c r="I33" i="35"/>
  <c r="I47" i="35" s="1"/>
  <c r="E29" i="35"/>
  <c r="E43" i="35" s="1"/>
  <c r="E33" i="35"/>
  <c r="E47" i="35" s="1"/>
  <c r="I27" i="35"/>
  <c r="I41" i="35" s="1"/>
  <c r="G36" i="35"/>
  <c r="G50" i="35" s="1"/>
  <c r="I31" i="35"/>
  <c r="I45" i="35" s="1"/>
  <c r="I25" i="35"/>
  <c r="I39" i="35" s="1"/>
  <c r="C26" i="35"/>
  <c r="C40" i="35" s="1"/>
  <c r="G34" i="35"/>
  <c r="G48" i="35" s="1"/>
  <c r="G26" i="35"/>
  <c r="G40" i="35" s="1"/>
  <c r="G28" i="35"/>
  <c r="G42" i="35" s="1"/>
  <c r="C34" i="35"/>
  <c r="C48" i="35" s="1"/>
  <c r="G30" i="35"/>
  <c r="G44" i="35" s="1"/>
  <c r="C30" i="35"/>
  <c r="C44" i="35" s="1"/>
  <c r="E35" i="35"/>
  <c r="E49" i="35" s="1"/>
  <c r="G32" i="35"/>
  <c r="G46" i="35" s="1"/>
  <c r="I29" i="35"/>
  <c r="I43" i="35" s="1"/>
  <c r="E27" i="35"/>
  <c r="E41" i="35" s="1"/>
  <c r="C35" i="35"/>
  <c r="C49" i="35" s="1"/>
  <c r="C31" i="35"/>
  <c r="C45" i="35" s="1"/>
  <c r="C27" i="35"/>
  <c r="C41" i="35" s="1"/>
  <c r="H36" i="35"/>
  <c r="H50" i="35" s="1"/>
  <c r="D36" i="35"/>
  <c r="D50" i="35" s="1"/>
  <c r="F35" i="35"/>
  <c r="F49" i="35" s="1"/>
  <c r="H34" i="35"/>
  <c r="H48" i="35" s="1"/>
  <c r="D34" i="35"/>
  <c r="D48" i="35" s="1"/>
  <c r="F33" i="35"/>
  <c r="F47" i="35" s="1"/>
  <c r="H32" i="35"/>
  <c r="H46" i="35" s="1"/>
  <c r="D32" i="35"/>
  <c r="D46" i="35" s="1"/>
  <c r="F31" i="35"/>
  <c r="F45" i="35" s="1"/>
  <c r="H30" i="35"/>
  <c r="H44" i="35" s="1"/>
  <c r="D30" i="35"/>
  <c r="D44" i="35" s="1"/>
  <c r="F29" i="35"/>
  <c r="F43" i="35" s="1"/>
  <c r="H28" i="35"/>
  <c r="H42" i="35" s="1"/>
  <c r="D28" i="35"/>
  <c r="D42" i="35" s="1"/>
  <c r="F27" i="35"/>
  <c r="F41" i="35" s="1"/>
  <c r="H26" i="35"/>
  <c r="H40" i="35" s="1"/>
  <c r="D26" i="35"/>
  <c r="D40" i="35" s="1"/>
  <c r="F25" i="35"/>
  <c r="F39" i="35" s="1"/>
  <c r="C33" i="35"/>
  <c r="C47" i="35" s="1"/>
  <c r="C29" i="35"/>
  <c r="C43" i="35" s="1"/>
  <c r="C25" i="35"/>
  <c r="C39" i="35" s="1"/>
  <c r="F36" i="35"/>
  <c r="F50" i="35" s="1"/>
  <c r="H35" i="35"/>
  <c r="H49" i="35" s="1"/>
  <c r="D35" i="35"/>
  <c r="D49" i="35" s="1"/>
  <c r="F34" i="35"/>
  <c r="F48" i="35" s="1"/>
  <c r="H33" i="35"/>
  <c r="H47" i="35" s="1"/>
  <c r="D33" i="35"/>
  <c r="D47" i="35" s="1"/>
  <c r="F32" i="35"/>
  <c r="F46" i="35" s="1"/>
  <c r="H31" i="35"/>
  <c r="H45" i="35" s="1"/>
  <c r="D31" i="35"/>
  <c r="D45" i="35" s="1"/>
  <c r="F30" i="35"/>
  <c r="F44" i="35" s="1"/>
  <c r="H29" i="35"/>
  <c r="H43" i="35" s="1"/>
  <c r="D29" i="35"/>
  <c r="D43" i="35" s="1"/>
  <c r="F28" i="35"/>
  <c r="F42" i="35" s="1"/>
  <c r="H27" i="35"/>
  <c r="H41" i="35" s="1"/>
  <c r="D27" i="35"/>
  <c r="D41" i="35" s="1"/>
  <c r="C36" i="35"/>
  <c r="C50" i="35" s="1"/>
  <c r="C32" i="35"/>
  <c r="C46" i="35" s="1"/>
  <c r="I36" i="35"/>
  <c r="I50" i="35" s="1"/>
  <c r="E36" i="35"/>
  <c r="E50" i="35" s="1"/>
  <c r="G35" i="35"/>
  <c r="G49" i="35" s="1"/>
  <c r="I34" i="35"/>
  <c r="I48" i="35" s="1"/>
  <c r="E34" i="35"/>
  <c r="E48" i="35" s="1"/>
  <c r="G33" i="35"/>
  <c r="G47" i="35" s="1"/>
  <c r="I32" i="35"/>
  <c r="I46" i="35" s="1"/>
  <c r="E32" i="35"/>
  <c r="E46" i="35" s="1"/>
  <c r="G31" i="35"/>
  <c r="G45" i="35" s="1"/>
  <c r="I30" i="35"/>
  <c r="I44" i="35" s="1"/>
  <c r="E30" i="35"/>
  <c r="E44" i="35" s="1"/>
  <c r="G29" i="35"/>
  <c r="G43" i="35" s="1"/>
  <c r="I28" i="35"/>
  <c r="I42" i="35" s="1"/>
  <c r="E28" i="35"/>
  <c r="E42" i="35" s="1"/>
  <c r="G27" i="35"/>
  <c r="G41" i="35" s="1"/>
  <c r="B29" i="35"/>
  <c r="B43" i="35" s="1"/>
  <c r="B27" i="35"/>
  <c r="B41" i="35" s="1"/>
  <c r="B31" i="35"/>
  <c r="B45" i="35" s="1"/>
  <c r="B35" i="35"/>
  <c r="B49" i="35" s="1"/>
  <c r="B33" i="35"/>
  <c r="B47" i="35" s="1"/>
  <c r="B25" i="35"/>
  <c r="B39" i="35" s="1"/>
  <c r="B30" i="35"/>
  <c r="B44" i="35" s="1"/>
  <c r="B34" i="35"/>
  <c r="B48" i="35" s="1"/>
  <c r="B26" i="35"/>
  <c r="B40" i="35" s="1"/>
  <c r="B28" i="35"/>
  <c r="B42" i="35" s="1"/>
  <c r="B32" i="35"/>
  <c r="B46" i="35" s="1"/>
  <c r="F9" i="34" l="1"/>
  <c r="D9" i="34"/>
  <c r="J8" i="34"/>
  <c r="H52" i="35"/>
  <c r="I52" i="35"/>
  <c r="G52" i="35"/>
  <c r="F52" i="35"/>
  <c r="E52" i="35"/>
  <c r="D52" i="35"/>
  <c r="C52" i="35"/>
  <c r="B52" i="35"/>
  <c r="I3" i="34" l="1"/>
  <c r="K3" i="34" s="1"/>
  <c r="I3" i="29"/>
  <c r="I4" i="29" s="1"/>
  <c r="I5" i="29" s="1"/>
  <c r="I6" i="29" s="1"/>
  <c r="I7" i="29" s="1"/>
  <c r="I8" i="29" s="1"/>
  <c r="I9" i="29" s="1"/>
  <c r="I10" i="29" s="1"/>
  <c r="I11" i="29" s="1"/>
  <c r="I12" i="29" s="1"/>
  <c r="I13" i="29" s="1"/>
  <c r="I14" i="29" s="1"/>
  <c r="I15" i="29" s="1"/>
  <c r="I16" i="29" s="1"/>
  <c r="I17" i="29" s="1"/>
  <c r="I18" i="29" s="1"/>
  <c r="I19" i="29" s="1"/>
  <c r="I20" i="29" s="1"/>
  <c r="I21" i="29" s="1"/>
  <c r="I22" i="29" s="1"/>
  <c r="I23" i="29" s="1"/>
  <c r="I24" i="29" s="1"/>
  <c r="I25" i="29" s="1"/>
  <c r="I26" i="29" s="1"/>
  <c r="I27" i="29" s="1"/>
  <c r="I28" i="29" s="1"/>
  <c r="I29" i="29" s="1"/>
  <c r="I30" i="29" s="1"/>
  <c r="I31" i="29" s="1"/>
  <c r="I32" i="29" s="1"/>
  <c r="I4" i="34"/>
  <c r="K4" i="34" s="1"/>
  <c r="D10" i="34"/>
  <c r="F10" i="34"/>
  <c r="J9" i="34"/>
  <c r="I3" i="33"/>
  <c r="I4" i="33" s="1"/>
  <c r="I5" i="33" s="1"/>
  <c r="I6" i="33" s="1"/>
  <c r="I7" i="33" s="1"/>
  <c r="I8" i="33" s="1"/>
  <c r="I9" i="33" s="1"/>
  <c r="I10" i="33" s="1"/>
  <c r="I11" i="33" s="1"/>
  <c r="I12" i="33" s="1"/>
  <c r="I3" i="31"/>
  <c r="I4" i="31" s="1"/>
  <c r="I5" i="31" s="1"/>
  <c r="I6" i="31" s="1"/>
  <c r="I7" i="31" s="1"/>
  <c r="I8" i="31" s="1"/>
  <c r="I9" i="31" s="1"/>
  <c r="I10" i="31" s="1"/>
  <c r="I11" i="31" s="1"/>
  <c r="I12" i="31" s="1"/>
  <c r="I13" i="31" s="1"/>
  <c r="I14" i="31" s="1"/>
  <c r="I15" i="31" s="1"/>
  <c r="I16" i="31" s="1"/>
  <c r="I17" i="31" s="1"/>
  <c r="I18" i="31" s="1"/>
  <c r="I19" i="31" s="1"/>
  <c r="I20" i="31" s="1"/>
  <c r="I21" i="31" s="1"/>
  <c r="I22" i="31" s="1"/>
  <c r="I23" i="31" s="1"/>
  <c r="I24" i="31" s="1"/>
  <c r="I25" i="31" s="1"/>
  <c r="I26" i="31" s="1"/>
  <c r="I27" i="31" s="1"/>
  <c r="I28" i="31" s="1"/>
  <c r="I29" i="31" s="1"/>
  <c r="I30" i="31" s="1"/>
  <c r="I31" i="31" s="1"/>
  <c r="I32" i="31" s="1"/>
  <c r="I3" i="30"/>
  <c r="I4" i="30" s="1"/>
  <c r="I5" i="30" s="1"/>
  <c r="I6" i="30" s="1"/>
  <c r="I7" i="30" s="1"/>
  <c r="I8" i="30" s="1"/>
  <c r="I9" i="30" s="1"/>
  <c r="I10" i="30" s="1"/>
  <c r="I11" i="30" s="1"/>
  <c r="I12" i="30" s="1"/>
  <c r="I13" i="30" s="1"/>
  <c r="I14" i="30" s="1"/>
  <c r="I15" i="30" s="1"/>
  <c r="I16" i="30" s="1"/>
  <c r="I17" i="30" s="1"/>
  <c r="I18" i="30" s="1"/>
  <c r="I19" i="30" s="1"/>
  <c r="I20" i="30" s="1"/>
  <c r="I21" i="30" s="1"/>
  <c r="I22" i="30" s="1"/>
  <c r="I23" i="30" s="1"/>
  <c r="I24" i="30" s="1"/>
  <c r="I25" i="30" s="1"/>
  <c r="I26" i="30" s="1"/>
  <c r="I27" i="30" s="1"/>
  <c r="I28" i="30" s="1"/>
  <c r="I29" i="30" s="1"/>
  <c r="I30" i="30" s="1"/>
  <c r="I31" i="30" s="1"/>
  <c r="I32" i="30" s="1"/>
  <c r="I3" i="32"/>
  <c r="I4" i="32" s="1"/>
  <c r="I5" i="32" s="1"/>
  <c r="I6" i="32" s="1"/>
  <c r="I7" i="32" s="1"/>
  <c r="I8" i="32" s="1"/>
  <c r="I9" i="32" s="1"/>
  <c r="I10" i="32" s="1"/>
  <c r="I11" i="32" s="1"/>
  <c r="I12" i="32" s="1"/>
  <c r="I13" i="32" s="1"/>
  <c r="I14" i="32" s="1"/>
  <c r="I15" i="32" s="1"/>
  <c r="I16" i="32" s="1"/>
  <c r="I17" i="32" s="1"/>
  <c r="I18" i="32" s="1"/>
  <c r="I19" i="32" s="1"/>
  <c r="I20" i="32" s="1"/>
  <c r="I21" i="32" s="1"/>
  <c r="I22" i="32" s="1"/>
  <c r="I23" i="32" s="1"/>
  <c r="I24" i="32" s="1"/>
  <c r="I25" i="32" s="1"/>
  <c r="I26" i="32" s="1"/>
  <c r="I27" i="32" s="1"/>
  <c r="I28" i="32" s="1"/>
  <c r="I29" i="32" s="1"/>
  <c r="I30" i="32" s="1"/>
  <c r="I31" i="32" s="1"/>
  <c r="I32" i="32" s="1"/>
  <c r="I3" i="28"/>
  <c r="I4" i="28" s="1"/>
  <c r="I5" i="28" s="1"/>
  <c r="I6" i="28" s="1"/>
  <c r="I7" i="28" s="1"/>
  <c r="I8" i="28" s="1"/>
  <c r="I9" i="28" s="1"/>
  <c r="I10" i="28" s="1"/>
  <c r="I11" i="28" s="1"/>
  <c r="I12" i="28" s="1"/>
  <c r="I13" i="28" s="1"/>
  <c r="I14" i="28" s="1"/>
  <c r="I15" i="28" s="1"/>
  <c r="I16" i="28" s="1"/>
  <c r="I17" i="28" s="1"/>
  <c r="I18" i="28" s="1"/>
  <c r="I19" i="28" s="1"/>
  <c r="I20" i="28" s="1"/>
  <c r="I21" i="28" s="1"/>
  <c r="I22" i="28" s="1"/>
  <c r="I23" i="28" s="1"/>
  <c r="I24" i="28" s="1"/>
  <c r="I25" i="28" s="1"/>
  <c r="I26" i="28" s="1"/>
  <c r="I27" i="28" s="1"/>
  <c r="I28" i="28" s="1"/>
  <c r="I29" i="28" s="1"/>
  <c r="I30" i="28" s="1"/>
  <c r="I31" i="28" s="1"/>
  <c r="I32" i="28" s="1"/>
  <c r="I54" i="35"/>
  <c r="K31" i="2" s="1"/>
  <c r="I3" i="8"/>
  <c r="I4" i="8" s="1"/>
  <c r="I5" i="8" s="1"/>
  <c r="I6" i="8" s="1"/>
  <c r="I7" i="8" s="1"/>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B54" i="35"/>
  <c r="D31" i="2" s="1"/>
  <c r="F54" i="35"/>
  <c r="H31" i="2" s="1"/>
  <c r="C54" i="35"/>
  <c r="E31" i="2" s="1"/>
  <c r="G54" i="35"/>
  <c r="I31" i="2" s="1"/>
  <c r="D54" i="35"/>
  <c r="F31" i="2" s="1"/>
  <c r="E54" i="35"/>
  <c r="G31" i="2" s="1"/>
  <c r="I13" i="33"/>
  <c r="I14" i="33" s="1"/>
  <c r="I15" i="33" s="1"/>
  <c r="I16" i="33" s="1"/>
  <c r="I17" i="33" s="1"/>
  <c r="I18" i="33" s="1"/>
  <c r="I19" i="33" s="1"/>
  <c r="I20" i="33" s="1"/>
  <c r="I21" i="33" s="1"/>
  <c r="I22" i="33" s="1"/>
  <c r="I23" i="33" s="1"/>
  <c r="I24" i="33" s="1"/>
  <c r="I25" i="33" s="1"/>
  <c r="I26" i="33" s="1"/>
  <c r="I27" i="33" s="1"/>
  <c r="I28" i="33" s="1"/>
  <c r="I29" i="33" s="1"/>
  <c r="I30" i="33" s="1"/>
  <c r="I31" i="33" s="1"/>
  <c r="I32" i="33" s="1"/>
  <c r="H54" i="35"/>
  <c r="J31" i="2" s="1"/>
  <c r="C32" i="32"/>
  <c r="C23" i="32"/>
  <c r="C24" i="32"/>
  <c r="C25" i="32"/>
  <c r="C26" i="32"/>
  <c r="C27" i="32"/>
  <c r="C28" i="32"/>
  <c r="C29" i="32"/>
  <c r="C30" i="32"/>
  <c r="C31" i="32"/>
  <c r="C3" i="32"/>
  <c r="C4" i="32" s="1"/>
  <c r="C5" i="32" s="1"/>
  <c r="C6" i="32" s="1"/>
  <c r="C7" i="32" s="1"/>
  <c r="C8" i="32" s="1"/>
  <c r="C9" i="32" s="1"/>
  <c r="C10" i="32" s="1"/>
  <c r="C11" i="32" s="1"/>
  <c r="C12" i="32" s="1"/>
  <c r="C13" i="32" s="1"/>
  <c r="C14" i="32" s="1"/>
  <c r="C15" i="32" s="1"/>
  <c r="C16" i="32" s="1"/>
  <c r="C17" i="32" s="1"/>
  <c r="C18" i="32" s="1"/>
  <c r="C19" i="32" s="1"/>
  <c r="C20" i="32" s="1"/>
  <c r="C21" i="32" s="1"/>
  <c r="C22" i="32" s="1"/>
  <c r="M3" i="34" l="1"/>
  <c r="N3" i="34" s="1"/>
  <c r="L3" i="34"/>
  <c r="I5" i="34"/>
  <c r="K5" i="34" s="1"/>
  <c r="M4" i="34"/>
  <c r="F11" i="34"/>
  <c r="D11" i="34"/>
  <c r="J10" i="34"/>
  <c r="C23" i="30"/>
  <c r="C24" i="30"/>
  <c r="C25" i="30"/>
  <c r="C26" i="30"/>
  <c r="C27" i="30"/>
  <c r="C28" i="30"/>
  <c r="C29" i="30"/>
  <c r="C30" i="30"/>
  <c r="C31" i="30"/>
  <c r="C32" i="30"/>
  <c r="C23" i="31"/>
  <c r="C24" i="31"/>
  <c r="C25" i="31"/>
  <c r="C26" i="31"/>
  <c r="C27" i="31"/>
  <c r="C28" i="31"/>
  <c r="C29" i="31"/>
  <c r="C30" i="31"/>
  <c r="C31" i="31"/>
  <c r="C32" i="31"/>
  <c r="C28" i="33"/>
  <c r="C29" i="33"/>
  <c r="C30" i="33"/>
  <c r="C31" i="33"/>
  <c r="C32" i="33"/>
  <c r="N4" i="34" l="1"/>
  <c r="I6" i="34"/>
  <c r="K6" i="34" s="1"/>
  <c r="M5" i="34"/>
  <c r="N5" i="34" s="1"/>
  <c r="L4" i="34"/>
  <c r="L5" i="34" s="1"/>
  <c r="J11" i="34"/>
  <c r="F12" i="34"/>
  <c r="D12" i="34"/>
  <c r="B1" i="34"/>
  <c r="B1" i="33"/>
  <c r="B1" i="32"/>
  <c r="B1" i="31"/>
  <c r="B1" i="30"/>
  <c r="B1" i="29"/>
  <c r="C28" i="29"/>
  <c r="C29" i="29"/>
  <c r="C30" i="29"/>
  <c r="C31" i="29"/>
  <c r="C32" i="29"/>
  <c r="C28" i="28"/>
  <c r="C29" i="28"/>
  <c r="C30" i="28"/>
  <c r="C31" i="28"/>
  <c r="C32" i="28"/>
  <c r="B3" i="8"/>
  <c r="C28" i="8"/>
  <c r="C29" i="8"/>
  <c r="C30" i="8"/>
  <c r="C31" i="8"/>
  <c r="C32" i="8"/>
  <c r="I7" i="34" l="1"/>
  <c r="K7" i="34" s="1"/>
  <c r="M6" i="34"/>
  <c r="N6" i="34" s="1"/>
  <c r="J12" i="34"/>
  <c r="F13" i="34"/>
  <c r="D13" i="34"/>
  <c r="B4" i="8"/>
  <c r="B5" i="8" s="1"/>
  <c r="F3" i="8"/>
  <c r="C3" i="33"/>
  <c r="C4" i="33" s="1"/>
  <c r="C5" i="33" s="1"/>
  <c r="C6" i="33" s="1"/>
  <c r="C7" i="33" s="1"/>
  <c r="C8" i="33" s="1"/>
  <c r="C9" i="33" s="1"/>
  <c r="C10" i="33" s="1"/>
  <c r="C11" i="33" s="1"/>
  <c r="C12" i="33" s="1"/>
  <c r="C13" i="33" s="1"/>
  <c r="C14" i="33" s="1"/>
  <c r="C15" i="33" s="1"/>
  <c r="C16" i="33" s="1"/>
  <c r="C17" i="33" s="1"/>
  <c r="C18" i="33" s="1"/>
  <c r="C19" i="33" s="1"/>
  <c r="C20" i="33" s="1"/>
  <c r="C21" i="33" s="1"/>
  <c r="C22" i="33" s="1"/>
  <c r="C23" i="33" s="1"/>
  <c r="C24" i="33" s="1"/>
  <c r="C25" i="33" s="1"/>
  <c r="C26" i="33" s="1"/>
  <c r="C27" i="33" s="1"/>
  <c r="B3" i="33"/>
  <c r="B3" i="32"/>
  <c r="C3" i="31"/>
  <c r="C4" i="31" s="1"/>
  <c r="C5" i="31" s="1"/>
  <c r="C6" i="31" s="1"/>
  <c r="C7" i="31" s="1"/>
  <c r="C8" i="31" s="1"/>
  <c r="C9" i="31" s="1"/>
  <c r="C10" i="31" s="1"/>
  <c r="C11" i="31" s="1"/>
  <c r="C12" i="31" s="1"/>
  <c r="C13" i="31" s="1"/>
  <c r="C14" i="31" s="1"/>
  <c r="C15" i="31" s="1"/>
  <c r="C16" i="31" s="1"/>
  <c r="C17" i="31" s="1"/>
  <c r="C18" i="31" s="1"/>
  <c r="C19" i="31" s="1"/>
  <c r="C20" i="31" s="1"/>
  <c r="C21" i="31" s="1"/>
  <c r="C22" i="31" s="1"/>
  <c r="B3" i="31"/>
  <c r="C3" i="30"/>
  <c r="C4" i="30" s="1"/>
  <c r="C5" i="30" s="1"/>
  <c r="C6" i="30" s="1"/>
  <c r="C7" i="30" s="1"/>
  <c r="C8" i="30" s="1"/>
  <c r="C9" i="30" s="1"/>
  <c r="C10" i="30" s="1"/>
  <c r="C11" i="30" s="1"/>
  <c r="C12" i="30" s="1"/>
  <c r="C13" i="30" s="1"/>
  <c r="C14" i="30" s="1"/>
  <c r="C15" i="30" s="1"/>
  <c r="C16" i="30" s="1"/>
  <c r="C17" i="30" s="1"/>
  <c r="C18" i="30" s="1"/>
  <c r="C19" i="30" s="1"/>
  <c r="C20" i="30" s="1"/>
  <c r="C21" i="30" s="1"/>
  <c r="C22" i="30" s="1"/>
  <c r="B3" i="30"/>
  <c r="C3" i="29"/>
  <c r="C4" i="29" s="1"/>
  <c r="C5" i="29" s="1"/>
  <c r="C6" i="29" s="1"/>
  <c r="C7" i="29" s="1"/>
  <c r="C8" i="29" s="1"/>
  <c r="C9" i="29" s="1"/>
  <c r="C10" i="29" s="1"/>
  <c r="C11" i="29" s="1"/>
  <c r="C12" i="29" s="1"/>
  <c r="C13" i="29" s="1"/>
  <c r="C14" i="29" s="1"/>
  <c r="C15" i="29" s="1"/>
  <c r="C16" i="29" s="1"/>
  <c r="C17" i="29" s="1"/>
  <c r="C18" i="29" s="1"/>
  <c r="C19" i="29" s="1"/>
  <c r="C20" i="29" s="1"/>
  <c r="C21" i="29" s="1"/>
  <c r="C22" i="29" s="1"/>
  <c r="C23" i="29" s="1"/>
  <c r="C24" i="29" s="1"/>
  <c r="C25" i="29" s="1"/>
  <c r="C26" i="29" s="1"/>
  <c r="C27" i="29" s="1"/>
  <c r="B3" i="29"/>
  <c r="C3" i="28"/>
  <c r="C4" i="28" s="1"/>
  <c r="C5" i="28" s="1"/>
  <c r="C6" i="28" s="1"/>
  <c r="C7" i="28" s="1"/>
  <c r="C8" i="28" s="1"/>
  <c r="C9" i="28" s="1"/>
  <c r="C10" i="28" s="1"/>
  <c r="C11" i="28" s="1"/>
  <c r="C12" i="28" s="1"/>
  <c r="C13" i="28" s="1"/>
  <c r="C14" i="28" s="1"/>
  <c r="C15" i="28" s="1"/>
  <c r="C16" i="28" s="1"/>
  <c r="C17" i="28" s="1"/>
  <c r="C18" i="28" s="1"/>
  <c r="C19" i="28" s="1"/>
  <c r="C20" i="28" s="1"/>
  <c r="C21" i="28" s="1"/>
  <c r="C22" i="28" s="1"/>
  <c r="C23" i="28" s="1"/>
  <c r="C24" i="28" s="1"/>
  <c r="C25" i="28" s="1"/>
  <c r="C26" i="28" s="1"/>
  <c r="C27" i="28" s="1"/>
  <c r="B3" i="28"/>
  <c r="B1" i="28"/>
  <c r="E4" i="33"/>
  <c r="E5" i="33" s="1"/>
  <c r="E6" i="33" s="1"/>
  <c r="E7" i="33" s="1"/>
  <c r="E8" i="33" s="1"/>
  <c r="E9" i="33" s="1"/>
  <c r="E10" i="33" s="1"/>
  <c r="E11" i="33" s="1"/>
  <c r="E12" i="33" s="1"/>
  <c r="E13" i="33" s="1"/>
  <c r="E14" i="33" s="1"/>
  <c r="E15" i="33" s="1"/>
  <c r="E16" i="33" s="1"/>
  <c r="E17" i="33" s="1"/>
  <c r="E18" i="33" s="1"/>
  <c r="E19" i="33" s="1"/>
  <c r="E20" i="33" s="1"/>
  <c r="E21" i="33" s="1"/>
  <c r="E22" i="33" s="1"/>
  <c r="E23" i="33" s="1"/>
  <c r="E24" i="33" s="1"/>
  <c r="E25" i="33" s="1"/>
  <c r="E26" i="33" s="1"/>
  <c r="E27" i="33" s="1"/>
  <c r="E28" i="33" s="1"/>
  <c r="E29" i="33" s="1"/>
  <c r="E30" i="33" s="1"/>
  <c r="E31" i="33" s="1"/>
  <c r="E32" i="33" s="1"/>
  <c r="E4" i="31"/>
  <c r="E5" i="31" s="1"/>
  <c r="E6" i="31" s="1"/>
  <c r="E7" i="31" s="1"/>
  <c r="E8" i="31" s="1"/>
  <c r="E9" i="31" s="1"/>
  <c r="E10" i="31" s="1"/>
  <c r="E11" i="31" s="1"/>
  <c r="E12" i="31" s="1"/>
  <c r="E13" i="31" s="1"/>
  <c r="E14" i="31" s="1"/>
  <c r="E15" i="31" s="1"/>
  <c r="E16" i="31" s="1"/>
  <c r="E17" i="31" s="1"/>
  <c r="E18" i="31" s="1"/>
  <c r="E19" i="31" s="1"/>
  <c r="E20" i="31" s="1"/>
  <c r="E21" i="31" s="1"/>
  <c r="E22" i="31" s="1"/>
  <c r="E23" i="31" s="1"/>
  <c r="E24" i="31" s="1"/>
  <c r="E25" i="31" s="1"/>
  <c r="E26" i="31" s="1"/>
  <c r="E27" i="31" s="1"/>
  <c r="E28" i="31" s="1"/>
  <c r="E29" i="31" s="1"/>
  <c r="E30" i="31" s="1"/>
  <c r="E31" i="31" s="1"/>
  <c r="E32" i="31" s="1"/>
  <c r="E4" i="29"/>
  <c r="E5" i="29" s="1"/>
  <c r="E6" i="29" s="1"/>
  <c r="E7" i="29" s="1"/>
  <c r="E8" i="29" s="1"/>
  <c r="E9" i="29" s="1"/>
  <c r="E10" i="29" s="1"/>
  <c r="E11" i="29" s="1"/>
  <c r="E12" i="29" s="1"/>
  <c r="E13" i="29" s="1"/>
  <c r="E14" i="29" s="1"/>
  <c r="E15" i="29" s="1"/>
  <c r="E16" i="29" s="1"/>
  <c r="E17" i="29" s="1"/>
  <c r="E18" i="29" s="1"/>
  <c r="E19" i="29" s="1"/>
  <c r="E20" i="29" s="1"/>
  <c r="E21" i="29" s="1"/>
  <c r="E22" i="29" s="1"/>
  <c r="E23" i="29" s="1"/>
  <c r="E24" i="29" s="1"/>
  <c r="E25" i="29" s="1"/>
  <c r="E26" i="29" s="1"/>
  <c r="E27" i="29" s="1"/>
  <c r="E28" i="29" s="1"/>
  <c r="E29" i="29" s="1"/>
  <c r="E30" i="29" s="1"/>
  <c r="E31" i="29" s="1"/>
  <c r="E32" i="29" s="1"/>
  <c r="E4" i="28"/>
  <c r="E5" i="28" s="1"/>
  <c r="E6" i="28" s="1"/>
  <c r="E7" i="28" s="1"/>
  <c r="E8" i="28" s="1"/>
  <c r="E9" i="28" s="1"/>
  <c r="E10" i="28" s="1"/>
  <c r="E11" i="28" s="1"/>
  <c r="E12" i="28" s="1"/>
  <c r="E13" i="28" s="1"/>
  <c r="E14" i="28" s="1"/>
  <c r="E15" i="28" s="1"/>
  <c r="E16" i="28" s="1"/>
  <c r="E17" i="28" s="1"/>
  <c r="E18" i="28" s="1"/>
  <c r="E19" i="28" s="1"/>
  <c r="E20" i="28" s="1"/>
  <c r="E21" i="28" s="1"/>
  <c r="E22" i="28" s="1"/>
  <c r="E23" i="28" s="1"/>
  <c r="E24" i="28" s="1"/>
  <c r="E25" i="28" s="1"/>
  <c r="E26" i="28" s="1"/>
  <c r="E27" i="28" s="1"/>
  <c r="E28" i="28" s="1"/>
  <c r="E29" i="28" s="1"/>
  <c r="E30" i="28" s="1"/>
  <c r="E31" i="28" s="1"/>
  <c r="E32" i="28" s="1"/>
  <c r="B1" i="8"/>
  <c r="E52" i="2"/>
  <c r="F52" i="2"/>
  <c r="H52" i="2"/>
  <c r="I52" i="2"/>
  <c r="J52" i="2"/>
  <c r="K52" i="2"/>
  <c r="D52" i="2"/>
  <c r="E39" i="2"/>
  <c r="F39" i="2"/>
  <c r="G39" i="2"/>
  <c r="H39" i="2"/>
  <c r="I39" i="2"/>
  <c r="J39" i="2"/>
  <c r="K39" i="2"/>
  <c r="D39" i="2"/>
  <c r="C3" i="8"/>
  <c r="C4" i="8" s="1"/>
  <c r="C5" i="8" s="1"/>
  <c r="C6" i="8" s="1"/>
  <c r="C7" i="8" s="1"/>
  <c r="C8" i="8" s="1"/>
  <c r="C9" i="8" s="1"/>
  <c r="C10" i="8" s="1"/>
  <c r="C11" i="8" s="1"/>
  <c r="C12" i="8" s="1"/>
  <c r="C13" i="8" s="1"/>
  <c r="C14" i="8" s="1"/>
  <c r="C15" i="8" s="1"/>
  <c r="C16" i="8" s="1"/>
  <c r="C17" i="8" s="1"/>
  <c r="C18" i="8" s="1"/>
  <c r="C19" i="8" s="1"/>
  <c r="C20" i="8" s="1"/>
  <c r="C21" i="8" s="1"/>
  <c r="C22" i="8" s="1"/>
  <c r="C23" i="8" s="1"/>
  <c r="C24" i="8" s="1"/>
  <c r="C25" i="8" s="1"/>
  <c r="C26" i="8" s="1"/>
  <c r="C27" i="8" s="1"/>
  <c r="E5" i="8"/>
  <c r="E6" i="8" s="1"/>
  <c r="E7" i="8" s="1"/>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H4" i="8" l="1"/>
  <c r="I8" i="34"/>
  <c r="K8" i="34" s="1"/>
  <c r="M7" i="34"/>
  <c r="N7" i="34" s="1"/>
  <c r="L6" i="34"/>
  <c r="J13" i="34"/>
  <c r="B4" i="33"/>
  <c r="B4" i="31"/>
  <c r="B4" i="28"/>
  <c r="D3" i="30"/>
  <c r="E4" i="30"/>
  <c r="E5" i="30" s="1"/>
  <c r="E6" i="30" s="1"/>
  <c r="E7" i="30" s="1"/>
  <c r="E8" i="30" s="1"/>
  <c r="E9" i="30" s="1"/>
  <c r="E10" i="30" s="1"/>
  <c r="E11" i="30" s="1"/>
  <c r="E12" i="30" s="1"/>
  <c r="E13" i="30" s="1"/>
  <c r="E14" i="30" s="1"/>
  <c r="E15" i="30" s="1"/>
  <c r="E16" i="30" s="1"/>
  <c r="E17" i="30" s="1"/>
  <c r="E18" i="30" s="1"/>
  <c r="E19" i="30" s="1"/>
  <c r="E20" i="30" s="1"/>
  <c r="E21" i="30" s="1"/>
  <c r="E22" i="30" s="1"/>
  <c r="E23" i="30" s="1"/>
  <c r="E24" i="30" s="1"/>
  <c r="E25" i="30" s="1"/>
  <c r="E26" i="30" s="1"/>
  <c r="E27" i="30" s="1"/>
  <c r="E28" i="30" s="1"/>
  <c r="E29" i="30" s="1"/>
  <c r="E30" i="30" s="1"/>
  <c r="E31" i="30" s="1"/>
  <c r="E32" i="30" s="1"/>
  <c r="F3" i="30"/>
  <c r="E4" i="32"/>
  <c r="D3" i="32"/>
  <c r="D3" i="29"/>
  <c r="D3" i="28"/>
  <c r="B5" i="33"/>
  <c r="F4" i="33"/>
  <c r="D3" i="33"/>
  <c r="F3" i="33"/>
  <c r="F3" i="32"/>
  <c r="B4" i="32"/>
  <c r="D3" i="31"/>
  <c r="F3" i="31"/>
  <c r="B4" i="30"/>
  <c r="F3" i="29"/>
  <c r="B4" i="29"/>
  <c r="F3" i="28"/>
  <c r="K3" i="28" s="1"/>
  <c r="K3" i="32" l="1"/>
  <c r="K3" i="29"/>
  <c r="K3" i="31"/>
  <c r="K3" i="33"/>
  <c r="K3" i="30"/>
  <c r="I9" i="34"/>
  <c r="K9" i="34" s="1"/>
  <c r="M8" i="34"/>
  <c r="N8" i="34" s="1"/>
  <c r="L7" i="34"/>
  <c r="L8" i="34" s="1"/>
  <c r="B6" i="8"/>
  <c r="H5" i="8"/>
  <c r="D4" i="31"/>
  <c r="F4" i="31"/>
  <c r="K4" i="31" s="1"/>
  <c r="B5" i="31"/>
  <c r="D4" i="28"/>
  <c r="F4" i="28"/>
  <c r="D4" i="33"/>
  <c r="K4" i="33" s="1"/>
  <c r="B5" i="28"/>
  <c r="J40" i="2"/>
  <c r="G40" i="2"/>
  <c r="J3" i="32"/>
  <c r="E5" i="32"/>
  <c r="J3" i="30"/>
  <c r="E40" i="2"/>
  <c r="J3" i="29"/>
  <c r="H40" i="2"/>
  <c r="J4" i="31"/>
  <c r="K40" i="2"/>
  <c r="J3" i="33"/>
  <c r="D5" i="33"/>
  <c r="B6" i="33"/>
  <c r="F5" i="33"/>
  <c r="D4" i="32"/>
  <c r="F4" i="32"/>
  <c r="K4" i="32" s="1"/>
  <c r="B5" i="32"/>
  <c r="F5" i="31"/>
  <c r="B6" i="31"/>
  <c r="D4" i="30"/>
  <c r="F4" i="30"/>
  <c r="B5" i="30"/>
  <c r="B5" i="29"/>
  <c r="D4" i="29"/>
  <c r="F4" i="29"/>
  <c r="B2" i="6"/>
  <c r="B3" i="6" s="1"/>
  <c r="B4" i="6" s="1"/>
  <c r="B5" i="6" s="1"/>
  <c r="K5" i="33" l="1"/>
  <c r="K4" i="28"/>
  <c r="M4" i="28" s="1"/>
  <c r="K4" i="29"/>
  <c r="M4" i="29" s="1"/>
  <c r="K4" i="30"/>
  <c r="M4" i="30" s="1"/>
  <c r="B7" i="8"/>
  <c r="H6" i="8"/>
  <c r="I10" i="34"/>
  <c r="K10" i="34" s="1"/>
  <c r="M9" i="34"/>
  <c r="N9" i="34" s="1"/>
  <c r="F14" i="34"/>
  <c r="D14" i="34"/>
  <c r="J4" i="28"/>
  <c r="D5" i="31"/>
  <c r="K5" i="31" s="1"/>
  <c r="M5" i="31" s="1"/>
  <c r="B6" i="28"/>
  <c r="D5" i="28"/>
  <c r="J5" i="28" s="1"/>
  <c r="F5" i="28"/>
  <c r="M3" i="32"/>
  <c r="N3" i="32" s="1"/>
  <c r="I53" i="2" s="1"/>
  <c r="I40" i="2"/>
  <c r="L3" i="28"/>
  <c r="M4" i="32"/>
  <c r="M4" i="31"/>
  <c r="J4" i="32"/>
  <c r="J3" i="28"/>
  <c r="E6" i="32"/>
  <c r="J3" i="31"/>
  <c r="L3" i="32"/>
  <c r="M3" i="28"/>
  <c r="J4" i="30"/>
  <c r="J5" i="31"/>
  <c r="J4" i="29"/>
  <c r="M3" i="33"/>
  <c r="L3" i="33"/>
  <c r="J5" i="33"/>
  <c r="D6" i="33"/>
  <c r="B7" i="33"/>
  <c r="F6" i="33"/>
  <c r="D5" i="32"/>
  <c r="B6" i="32"/>
  <c r="F5" i="32"/>
  <c r="K5" i="32" s="1"/>
  <c r="L3" i="31"/>
  <c r="M3" i="31"/>
  <c r="B7" i="31"/>
  <c r="F6" i="31"/>
  <c r="K6" i="31" s="1"/>
  <c r="D6" i="31"/>
  <c r="M3" i="30"/>
  <c r="L3" i="30"/>
  <c r="F5" i="30"/>
  <c r="K5" i="30" s="1"/>
  <c r="D5" i="30"/>
  <c r="B6" i="30"/>
  <c r="D5" i="29"/>
  <c r="B6" i="29"/>
  <c r="F5" i="29"/>
  <c r="D3" i="8"/>
  <c r="K3" i="8" s="1"/>
  <c r="M3" i="8" s="1"/>
  <c r="B6" i="6"/>
  <c r="B7" i="6" s="1"/>
  <c r="K5" i="29" l="1"/>
  <c r="K6" i="33"/>
  <c r="K5" i="28"/>
  <c r="M5" i="28" s="1"/>
  <c r="B8" i="8"/>
  <c r="H7" i="8"/>
  <c r="I11" i="34"/>
  <c r="K11" i="34" s="1"/>
  <c r="M10" i="34"/>
  <c r="N10" i="34" s="1"/>
  <c r="L9" i="34"/>
  <c r="J14" i="34"/>
  <c r="B7" i="28"/>
  <c r="F6" i="28"/>
  <c r="K6" i="28" s="1"/>
  <c r="D6" i="28"/>
  <c r="J6" i="28" s="1"/>
  <c r="N3" i="8"/>
  <c r="D53" i="2" s="1"/>
  <c r="D40" i="2"/>
  <c r="M3" i="29"/>
  <c r="N3" i="29" s="1"/>
  <c r="F53" i="2" s="1"/>
  <c r="F40" i="2"/>
  <c r="N4" i="32"/>
  <c r="M6" i="31"/>
  <c r="M5" i="32"/>
  <c r="M5" i="29"/>
  <c r="M5" i="33"/>
  <c r="L3" i="8"/>
  <c r="J4" i="33"/>
  <c r="M4" i="33"/>
  <c r="L3" i="29"/>
  <c r="J5" i="32"/>
  <c r="L4" i="28"/>
  <c r="J5" i="30"/>
  <c r="E7" i="32"/>
  <c r="N3" i="31"/>
  <c r="H53" i="2" s="1"/>
  <c r="N3" i="30"/>
  <c r="G53" i="2" s="1"/>
  <c r="K53" i="2"/>
  <c r="N3" i="28"/>
  <c r="E53" i="2" s="1"/>
  <c r="N3" i="33"/>
  <c r="J53" i="2" s="1"/>
  <c r="L4" i="31"/>
  <c r="L5" i="31" s="1"/>
  <c r="L4" i="30"/>
  <c r="J6" i="31"/>
  <c r="D7" i="33"/>
  <c r="B8" i="33"/>
  <c r="F7" i="33"/>
  <c r="J6" i="33"/>
  <c r="L4" i="32"/>
  <c r="D6" i="32"/>
  <c r="F6" i="32"/>
  <c r="B7" i="32"/>
  <c r="D7" i="31"/>
  <c r="F7" i="31"/>
  <c r="B8" i="31"/>
  <c r="D6" i="30"/>
  <c r="B7" i="30"/>
  <c r="F6" i="30"/>
  <c r="K6" i="30" s="1"/>
  <c r="D6" i="29"/>
  <c r="B7" i="29"/>
  <c r="F6" i="29"/>
  <c r="K6" i="29" s="1"/>
  <c r="J5" i="29"/>
  <c r="J3" i="8"/>
  <c r="F4" i="8"/>
  <c r="D4" i="8"/>
  <c r="K4" i="8" l="1"/>
  <c r="K6" i="32"/>
  <c r="K7" i="33"/>
  <c r="K7" i="31"/>
  <c r="I12" i="34"/>
  <c r="K12" i="34" s="1"/>
  <c r="M11" i="34"/>
  <c r="N11" i="34" s="1"/>
  <c r="L5" i="28"/>
  <c r="L10" i="34"/>
  <c r="L11" i="34" s="1"/>
  <c r="H8" i="8"/>
  <c r="B9" i="8"/>
  <c r="M6" i="28"/>
  <c r="D7" i="28"/>
  <c r="J7" i="28" s="1"/>
  <c r="B8" i="28"/>
  <c r="F7" i="28"/>
  <c r="N4" i="29"/>
  <c r="N5" i="29" s="1"/>
  <c r="L4" i="29"/>
  <c r="L5" i="29" s="1"/>
  <c r="N5" i="32"/>
  <c r="M5" i="30"/>
  <c r="M4" i="8"/>
  <c r="M6" i="29"/>
  <c r="L4" i="33"/>
  <c r="L5" i="33" s="1"/>
  <c r="M6" i="30"/>
  <c r="M6" i="32"/>
  <c r="M6" i="33"/>
  <c r="J6" i="32"/>
  <c r="N4" i="31"/>
  <c r="N5" i="31" s="1"/>
  <c r="N6" i="31" s="1"/>
  <c r="E8" i="32"/>
  <c r="N4" i="28"/>
  <c r="N5" i="28" s="1"/>
  <c r="N4" i="30"/>
  <c r="N4" i="33"/>
  <c r="N5" i="33" s="1"/>
  <c r="L5" i="32"/>
  <c r="J7" i="31"/>
  <c r="L6" i="31"/>
  <c r="J6" i="29"/>
  <c r="D8" i="33"/>
  <c r="B9" i="33"/>
  <c r="F8" i="33"/>
  <c r="J41" i="2"/>
  <c r="D7" i="32"/>
  <c r="B8" i="32"/>
  <c r="F7" i="32"/>
  <c r="F8" i="31"/>
  <c r="B9" i="31"/>
  <c r="D8" i="31"/>
  <c r="B8" i="30"/>
  <c r="F7" i="30"/>
  <c r="D7" i="30"/>
  <c r="J6" i="30"/>
  <c r="D7" i="29"/>
  <c r="B8" i="29"/>
  <c r="F7" i="29"/>
  <c r="K7" i="29" s="1"/>
  <c r="F5" i="8"/>
  <c r="J4" i="8"/>
  <c r="D5" i="8"/>
  <c r="K7" i="28" l="1"/>
  <c r="K7" i="30"/>
  <c r="K8" i="31"/>
  <c r="K7" i="32"/>
  <c r="K8" i="33"/>
  <c r="K5" i="8"/>
  <c r="M5" i="8" s="1"/>
  <c r="B10" i="8"/>
  <c r="H9" i="8"/>
  <c r="I13" i="34"/>
  <c r="K13" i="34" s="1"/>
  <c r="M12" i="34"/>
  <c r="N12" i="34" s="1"/>
  <c r="N6" i="28"/>
  <c r="L6" i="28"/>
  <c r="M7" i="28"/>
  <c r="B9" i="28"/>
  <c r="D8" i="28"/>
  <c r="F8" i="28"/>
  <c r="K8" i="28" s="1"/>
  <c r="M7" i="31"/>
  <c r="N7" i="31" s="1"/>
  <c r="H54" i="2" s="1"/>
  <c r="H41" i="2"/>
  <c r="K54" i="2"/>
  <c r="K41" i="2"/>
  <c r="L4" i="8"/>
  <c r="N6" i="32"/>
  <c r="N6" i="29"/>
  <c r="M8" i="31"/>
  <c r="J7" i="32"/>
  <c r="L5" i="30"/>
  <c r="L6" i="30" s="1"/>
  <c r="N5" i="30"/>
  <c r="N6" i="30" s="1"/>
  <c r="E9" i="32"/>
  <c r="N6" i="33"/>
  <c r="J7" i="30"/>
  <c r="J8" i="31"/>
  <c r="J7" i="33"/>
  <c r="L6" i="32"/>
  <c r="L6" i="33"/>
  <c r="L7" i="33" s="1"/>
  <c r="M7" i="33"/>
  <c r="D9" i="33"/>
  <c r="B10" i="33"/>
  <c r="F9" i="33"/>
  <c r="D8" i="32"/>
  <c r="B9" i="32"/>
  <c r="F8" i="32"/>
  <c r="L7" i="31"/>
  <c r="D9" i="31"/>
  <c r="B10" i="31"/>
  <c r="F9" i="31"/>
  <c r="F8" i="30"/>
  <c r="D8" i="30"/>
  <c r="B9" i="30"/>
  <c r="L6" i="29"/>
  <c r="D8" i="29"/>
  <c r="B9" i="29"/>
  <c r="F8" i="29"/>
  <c r="K8" i="29" s="1"/>
  <c r="J7" i="29"/>
  <c r="F6" i="8"/>
  <c r="J5" i="8"/>
  <c r="D6" i="8"/>
  <c r="K6" i="8" l="1"/>
  <c r="K8" i="30"/>
  <c r="K9" i="33"/>
  <c r="K9" i="31"/>
  <c r="M9" i="31" s="1"/>
  <c r="K8" i="32"/>
  <c r="I14" i="34"/>
  <c r="K14" i="34" s="1"/>
  <c r="M13" i="34"/>
  <c r="N13" i="34" s="1"/>
  <c r="B11" i="8"/>
  <c r="H10" i="8"/>
  <c r="L12" i="34"/>
  <c r="D15" i="34"/>
  <c r="J15" i="34" s="1"/>
  <c r="F15" i="34"/>
  <c r="L7" i="28"/>
  <c r="N7" i="28"/>
  <c r="E54" i="2" s="1"/>
  <c r="E41" i="2"/>
  <c r="J8" i="28"/>
  <c r="B10" i="28"/>
  <c r="D9" i="28"/>
  <c r="F9" i="28"/>
  <c r="K9" i="28" s="1"/>
  <c r="M8" i="28"/>
  <c r="M7" i="32"/>
  <c r="I41" i="2"/>
  <c r="M7" i="29"/>
  <c r="N7" i="29" s="1"/>
  <c r="F54" i="2" s="1"/>
  <c r="F41" i="2"/>
  <c r="M7" i="30"/>
  <c r="N7" i="30" s="1"/>
  <c r="G54" i="2" s="1"/>
  <c r="G41" i="2"/>
  <c r="L5" i="8"/>
  <c r="M8" i="29"/>
  <c r="M8" i="30"/>
  <c r="M8" i="32"/>
  <c r="M8" i="33"/>
  <c r="J8" i="32"/>
  <c r="E10" i="32"/>
  <c r="N4" i="8"/>
  <c r="N5" i="8" s="1"/>
  <c r="N7" i="32"/>
  <c r="I54" i="2" s="1"/>
  <c r="N7" i="33"/>
  <c r="J54" i="2" s="1"/>
  <c r="N8" i="31"/>
  <c r="L7" i="30"/>
  <c r="J8" i="30"/>
  <c r="J8" i="29"/>
  <c r="L7" i="32"/>
  <c r="J8" i="33"/>
  <c r="J9" i="31"/>
  <c r="D10" i="33"/>
  <c r="B11" i="33"/>
  <c r="F10" i="33"/>
  <c r="K10" i="33" s="1"/>
  <c r="J9" i="33"/>
  <c r="D9" i="32"/>
  <c r="B10" i="32"/>
  <c r="F9" i="32"/>
  <c r="K9" i="32" s="1"/>
  <c r="L8" i="31"/>
  <c r="B11" i="31"/>
  <c r="F10" i="31"/>
  <c r="D10" i="31"/>
  <c r="F9" i="30"/>
  <c r="K9" i="30" s="1"/>
  <c r="D9" i="30"/>
  <c r="B10" i="30"/>
  <c r="D9" i="29"/>
  <c r="B10" i="29"/>
  <c r="F9" i="29"/>
  <c r="L7" i="29"/>
  <c r="F7" i="8"/>
  <c r="K7" i="8" s="1"/>
  <c r="D7" i="8"/>
  <c r="J6" i="8"/>
  <c r="K10" i="31" l="1"/>
  <c r="K9" i="29"/>
  <c r="M9" i="29" s="1"/>
  <c r="B12" i="8"/>
  <c r="H11" i="8"/>
  <c r="L13" i="34"/>
  <c r="L14" i="34" s="1"/>
  <c r="I15" i="34"/>
  <c r="I16" i="34" s="1"/>
  <c r="I17" i="34" s="1"/>
  <c r="I18" i="34" s="1"/>
  <c r="I19" i="34" s="1"/>
  <c r="I20" i="34" s="1"/>
  <c r="I21" i="34" s="1"/>
  <c r="I22" i="34" s="1"/>
  <c r="I23" i="34" s="1"/>
  <c r="I24" i="34" s="1"/>
  <c r="I25" i="34" s="1"/>
  <c r="I26" i="34" s="1"/>
  <c r="I27" i="34" s="1"/>
  <c r="I28" i="34" s="1"/>
  <c r="I29" i="34" s="1"/>
  <c r="I30" i="34" s="1"/>
  <c r="I31" i="34" s="1"/>
  <c r="I32" i="34" s="1"/>
  <c r="M14" i="34"/>
  <c r="N14" i="34" s="1"/>
  <c r="D21" i="34"/>
  <c r="F21" i="34"/>
  <c r="K21" i="34" s="1"/>
  <c r="L8" i="28"/>
  <c r="N8" i="28"/>
  <c r="M9" i="28"/>
  <c r="J9" i="28"/>
  <c r="F10" i="28"/>
  <c r="B11" i="28"/>
  <c r="D10" i="28"/>
  <c r="L6" i="8"/>
  <c r="M6" i="8"/>
  <c r="N6" i="8" s="1"/>
  <c r="L8" i="33"/>
  <c r="D41" i="2"/>
  <c r="M9" i="33"/>
  <c r="M9" i="30"/>
  <c r="M10" i="31"/>
  <c r="J9" i="32"/>
  <c r="N8" i="29"/>
  <c r="E11" i="32"/>
  <c r="N9" i="31"/>
  <c r="N8" i="33"/>
  <c r="N8" i="32"/>
  <c r="N8" i="30"/>
  <c r="L8" i="29"/>
  <c r="L8" i="32"/>
  <c r="L9" i="31"/>
  <c r="J9" i="30"/>
  <c r="D11" i="33"/>
  <c r="B12" i="33"/>
  <c r="F11" i="33"/>
  <c r="D10" i="32"/>
  <c r="F10" i="32"/>
  <c r="K10" i="32" s="1"/>
  <c r="B11" i="32"/>
  <c r="D11" i="31"/>
  <c r="F11" i="31"/>
  <c r="K11" i="31" s="1"/>
  <c r="B12" i="31"/>
  <c r="J10" i="31"/>
  <c r="D10" i="30"/>
  <c r="B11" i="30"/>
  <c r="F10" i="30"/>
  <c r="K10" i="30" s="1"/>
  <c r="L8" i="30"/>
  <c r="D10" i="29"/>
  <c r="B11" i="29"/>
  <c r="F10" i="29"/>
  <c r="K10" i="29" s="1"/>
  <c r="J9" i="29"/>
  <c r="F8" i="8"/>
  <c r="D8" i="8"/>
  <c r="J7" i="8"/>
  <c r="K15" i="34" l="1"/>
  <c r="M15" i="34" s="1"/>
  <c r="N15" i="34" s="1"/>
  <c r="K8" i="8"/>
  <c r="K11" i="33"/>
  <c r="K10" i="28"/>
  <c r="M10" i="28" s="1"/>
  <c r="J21" i="34"/>
  <c r="B13" i="8"/>
  <c r="H12" i="8"/>
  <c r="M21" i="34"/>
  <c r="D22" i="34"/>
  <c r="F22" i="34"/>
  <c r="K22" i="34" s="1"/>
  <c r="N9" i="28"/>
  <c r="L9" i="28"/>
  <c r="J10" i="28"/>
  <c r="B12" i="28"/>
  <c r="F11" i="28"/>
  <c r="D11" i="28"/>
  <c r="L7" i="8"/>
  <c r="M7" i="8"/>
  <c r="N7" i="8" s="1"/>
  <c r="D54" i="2" s="1"/>
  <c r="M10" i="29"/>
  <c r="M10" i="30"/>
  <c r="M11" i="31"/>
  <c r="M10" i="32"/>
  <c r="M10" i="33"/>
  <c r="N9" i="29"/>
  <c r="J10" i="32"/>
  <c r="E12" i="32"/>
  <c r="N10" i="31"/>
  <c r="N9" i="33"/>
  <c r="L10" i="31"/>
  <c r="N9" i="30"/>
  <c r="J10" i="30"/>
  <c r="J10" i="29"/>
  <c r="L9" i="30"/>
  <c r="J11" i="31"/>
  <c r="K42" i="2"/>
  <c r="D12" i="33"/>
  <c r="B13" i="33"/>
  <c r="F12" i="33"/>
  <c r="K12" i="33" s="1"/>
  <c r="L9" i="33"/>
  <c r="L10" i="33" s="1"/>
  <c r="J10" i="33"/>
  <c r="J11" i="33"/>
  <c r="M9" i="32"/>
  <c r="N9" i="32" s="1"/>
  <c r="L9" i="32"/>
  <c r="D11" i="32"/>
  <c r="B12" i="32"/>
  <c r="F11" i="32"/>
  <c r="K11" i="32" s="1"/>
  <c r="F12" i="31"/>
  <c r="B13" i="31"/>
  <c r="D12" i="31"/>
  <c r="B12" i="30"/>
  <c r="F11" i="30"/>
  <c r="K11" i="30" s="1"/>
  <c r="D11" i="30"/>
  <c r="D11" i="29"/>
  <c r="B12" i="29"/>
  <c r="F11" i="29"/>
  <c r="L9" i="29"/>
  <c r="F9" i="8"/>
  <c r="D9" i="8"/>
  <c r="J8" i="8"/>
  <c r="K12" i="31" l="1"/>
  <c r="K11" i="28"/>
  <c r="L15" i="34"/>
  <c r="K11" i="29"/>
  <c r="M11" i="29" s="1"/>
  <c r="K9" i="8"/>
  <c r="B14" i="8"/>
  <c r="H13" i="8"/>
  <c r="J22" i="34"/>
  <c r="D16" i="34"/>
  <c r="F16" i="34"/>
  <c r="K16" i="34" s="1"/>
  <c r="M22" i="34"/>
  <c r="D23" i="34"/>
  <c r="F23" i="34"/>
  <c r="K23" i="34" s="1"/>
  <c r="N10" i="28"/>
  <c r="L8" i="8"/>
  <c r="L10" i="28"/>
  <c r="D12" i="28"/>
  <c r="J12" i="28" s="1"/>
  <c r="B13" i="28"/>
  <c r="F12" i="28"/>
  <c r="J11" i="28"/>
  <c r="M11" i="32"/>
  <c r="N10" i="33"/>
  <c r="M8" i="8"/>
  <c r="N8" i="8" s="1"/>
  <c r="M11" i="30"/>
  <c r="M11" i="33"/>
  <c r="N10" i="29"/>
  <c r="N11" i="31"/>
  <c r="J11" i="32"/>
  <c r="E13" i="32"/>
  <c r="N10" i="30"/>
  <c r="L11" i="31"/>
  <c r="L10" i="32"/>
  <c r="N10" i="32"/>
  <c r="L10" i="29"/>
  <c r="J12" i="33"/>
  <c r="D13" i="33"/>
  <c r="B14" i="33"/>
  <c r="F13" i="33"/>
  <c r="D12" i="32"/>
  <c r="B13" i="32"/>
  <c r="F12" i="32"/>
  <c r="K12" i="32" s="1"/>
  <c r="J12" i="31"/>
  <c r="D13" i="31"/>
  <c r="F13" i="31"/>
  <c r="K13" i="31" s="1"/>
  <c r="B14" i="31"/>
  <c r="J11" i="30"/>
  <c r="F12" i="30"/>
  <c r="D12" i="30"/>
  <c r="B13" i="30"/>
  <c r="L10" i="30"/>
  <c r="D12" i="29"/>
  <c r="B13" i="29"/>
  <c r="F12" i="29"/>
  <c r="K12" i="29" s="1"/>
  <c r="J11" i="29"/>
  <c r="F10" i="8"/>
  <c r="D10" i="8"/>
  <c r="J9" i="8"/>
  <c r="K12" i="30" l="1"/>
  <c r="K13" i="33"/>
  <c r="K12" i="28"/>
  <c r="M12" i="28" s="1"/>
  <c r="K10" i="8"/>
  <c r="B15" i="8"/>
  <c r="H14" i="8"/>
  <c r="M16" i="34"/>
  <c r="N16" i="34" s="1"/>
  <c r="J23" i="34"/>
  <c r="J16" i="34"/>
  <c r="M23" i="34"/>
  <c r="D24" i="34"/>
  <c r="F24" i="34"/>
  <c r="M11" i="28"/>
  <c r="N11" i="28" s="1"/>
  <c r="L11" i="28"/>
  <c r="D13" i="28"/>
  <c r="B14" i="28"/>
  <c r="F13" i="28"/>
  <c r="K13" i="28" s="1"/>
  <c r="N11" i="33"/>
  <c r="M12" i="31"/>
  <c r="N12" i="31" s="1"/>
  <c r="H55" i="2" s="1"/>
  <c r="H42" i="2"/>
  <c r="M13" i="31"/>
  <c r="J42" i="2"/>
  <c r="N11" i="29"/>
  <c r="J12" i="32"/>
  <c r="E14" i="32"/>
  <c r="K55" i="2"/>
  <c r="L11" i="33"/>
  <c r="L11" i="32"/>
  <c r="N11" i="32"/>
  <c r="N11" i="30"/>
  <c r="J12" i="29"/>
  <c r="L11" i="30"/>
  <c r="J13" i="31"/>
  <c r="D14" i="33"/>
  <c r="B15" i="33"/>
  <c r="F14" i="33"/>
  <c r="D13" i="32"/>
  <c r="B14" i="32"/>
  <c r="F13" i="32"/>
  <c r="B15" i="31"/>
  <c r="F14" i="31"/>
  <c r="D14" i="31"/>
  <c r="L12" i="31"/>
  <c r="J12" i="30"/>
  <c r="F13" i="30"/>
  <c r="D13" i="30"/>
  <c r="B14" i="30"/>
  <c r="D13" i="29"/>
  <c r="B14" i="29"/>
  <c r="F13" i="29"/>
  <c r="K13" i="29" s="1"/>
  <c r="L11" i="29"/>
  <c r="M9" i="8"/>
  <c r="N9" i="8" s="1"/>
  <c r="F11" i="8"/>
  <c r="D11" i="8"/>
  <c r="L9" i="8"/>
  <c r="J10" i="8"/>
  <c r="K14" i="31" l="1"/>
  <c r="K13" i="30"/>
  <c r="M13" i="30" s="1"/>
  <c r="K14" i="33"/>
  <c r="K13" i="32"/>
  <c r="M13" i="32" s="1"/>
  <c r="K24" i="34"/>
  <c r="K11" i="8"/>
  <c r="B16" i="8"/>
  <c r="H15" i="8"/>
  <c r="L16" i="34"/>
  <c r="M24" i="34"/>
  <c r="J24" i="34"/>
  <c r="D25" i="34"/>
  <c r="F25" i="34"/>
  <c r="L12" i="28"/>
  <c r="E42" i="2"/>
  <c r="N12" i="28"/>
  <c r="E55" i="2" s="1"/>
  <c r="J13" i="28"/>
  <c r="F14" i="28"/>
  <c r="D14" i="28"/>
  <c r="J14" i="28" s="1"/>
  <c r="B15" i="28"/>
  <c r="M12" i="29"/>
  <c r="N12" i="29" s="1"/>
  <c r="F55" i="2" s="1"/>
  <c r="F42" i="2"/>
  <c r="M12" i="32"/>
  <c r="N12" i="32" s="1"/>
  <c r="I55" i="2" s="1"/>
  <c r="I42" i="2"/>
  <c r="M12" i="30"/>
  <c r="N12" i="30" s="1"/>
  <c r="G55" i="2" s="1"/>
  <c r="G42" i="2"/>
  <c r="L13" i="31"/>
  <c r="J13" i="32"/>
  <c r="M13" i="29"/>
  <c r="L12" i="29"/>
  <c r="M11" i="8"/>
  <c r="M14" i="31"/>
  <c r="E15" i="32"/>
  <c r="N13" i="31"/>
  <c r="J14" i="31"/>
  <c r="J13" i="33"/>
  <c r="J13" i="30"/>
  <c r="L12" i="32"/>
  <c r="M12" i="33"/>
  <c r="L12" i="33"/>
  <c r="L13" i="33" s="1"/>
  <c r="M13" i="33"/>
  <c r="D15" i="33"/>
  <c r="B16" i="33"/>
  <c r="F15" i="33"/>
  <c r="K15" i="33" s="1"/>
  <c r="J14" i="33"/>
  <c r="D14" i="32"/>
  <c r="F14" i="32"/>
  <c r="K14" i="32" s="1"/>
  <c r="B15" i="32"/>
  <c r="D15" i="31"/>
  <c r="F15" i="31"/>
  <c r="B16" i="31"/>
  <c r="L12" i="30"/>
  <c r="D14" i="30"/>
  <c r="B15" i="30"/>
  <c r="F14" i="30"/>
  <c r="D14" i="29"/>
  <c r="B15" i="29"/>
  <c r="F14" i="29"/>
  <c r="J13" i="29"/>
  <c r="M10" i="8"/>
  <c r="N10" i="8" s="1"/>
  <c r="F12" i="8"/>
  <c r="K12" i="8" s="1"/>
  <c r="D12" i="8"/>
  <c r="L10" i="8"/>
  <c r="J11" i="8"/>
  <c r="K25" i="34" l="1"/>
  <c r="K14" i="28"/>
  <c r="M14" i="28" s="1"/>
  <c r="K14" i="30"/>
  <c r="M14" i="30" s="1"/>
  <c r="K14" i="29"/>
  <c r="M14" i="29" s="1"/>
  <c r="K15" i="31"/>
  <c r="M15" i="31" s="1"/>
  <c r="J25" i="34"/>
  <c r="B17" i="8"/>
  <c r="H16" i="8"/>
  <c r="M25" i="34"/>
  <c r="D26" i="34"/>
  <c r="F26" i="34"/>
  <c r="K26" i="34" s="1"/>
  <c r="D15" i="28"/>
  <c r="B16" i="28"/>
  <c r="F15" i="28"/>
  <c r="K15" i="28" s="1"/>
  <c r="M13" i="28"/>
  <c r="N13" i="28" s="1"/>
  <c r="L13" i="28"/>
  <c r="D42" i="2"/>
  <c r="M14" i="32"/>
  <c r="M14" i="33"/>
  <c r="N13" i="29"/>
  <c r="J14" i="32"/>
  <c r="E16" i="32"/>
  <c r="N13" i="30"/>
  <c r="N14" i="31"/>
  <c r="N12" i="33"/>
  <c r="J55" i="2" s="1"/>
  <c r="L13" i="30"/>
  <c r="N13" i="32"/>
  <c r="L13" i="32"/>
  <c r="J14" i="29"/>
  <c r="L14" i="31"/>
  <c r="D16" i="33"/>
  <c r="B17" i="33"/>
  <c r="F16" i="33"/>
  <c r="D15" i="32"/>
  <c r="B16" i="32"/>
  <c r="F15" i="32"/>
  <c r="F16" i="31"/>
  <c r="B17" i="31"/>
  <c r="D16" i="31"/>
  <c r="J15" i="31"/>
  <c r="B16" i="30"/>
  <c r="F15" i="30"/>
  <c r="D15" i="30"/>
  <c r="J14" i="30"/>
  <c r="D15" i="29"/>
  <c r="B16" i="29"/>
  <c r="F15" i="29"/>
  <c r="K15" i="29" s="1"/>
  <c r="L13" i="29"/>
  <c r="N11" i="8"/>
  <c r="L11" i="8"/>
  <c r="J12" i="8"/>
  <c r="K15" i="30" l="1"/>
  <c r="K16" i="31"/>
  <c r="K16" i="33"/>
  <c r="K15" i="32"/>
  <c r="M15" i="32" s="1"/>
  <c r="B18" i="8"/>
  <c r="H17" i="8"/>
  <c r="J26" i="34"/>
  <c r="M26" i="34"/>
  <c r="D27" i="34"/>
  <c r="F27" i="34"/>
  <c r="K27" i="34" s="1"/>
  <c r="L14" i="28"/>
  <c r="F16" i="28"/>
  <c r="B17" i="28"/>
  <c r="D16" i="28"/>
  <c r="J15" i="28"/>
  <c r="N14" i="28"/>
  <c r="N14" i="29"/>
  <c r="M15" i="29"/>
  <c r="M16" i="31"/>
  <c r="M15" i="33"/>
  <c r="M15" i="30"/>
  <c r="J15" i="32"/>
  <c r="E17" i="32"/>
  <c r="L15" i="31"/>
  <c r="N13" i="33"/>
  <c r="N14" i="33" s="1"/>
  <c r="N15" i="31"/>
  <c r="N14" i="30"/>
  <c r="N14" i="32"/>
  <c r="J15" i="30"/>
  <c r="L14" i="29"/>
  <c r="J15" i="33"/>
  <c r="L14" i="30"/>
  <c r="D17" i="33"/>
  <c r="B18" i="33"/>
  <c r="F17" i="33"/>
  <c r="L14" i="33"/>
  <c r="L15" i="33" s="1"/>
  <c r="D16" i="32"/>
  <c r="B17" i="32"/>
  <c r="F16" i="32"/>
  <c r="L14" i="32"/>
  <c r="J16" i="31"/>
  <c r="D17" i="31"/>
  <c r="B18" i="31"/>
  <c r="F17" i="31"/>
  <c r="F16" i="30"/>
  <c r="D16" i="30"/>
  <c r="B17" i="30"/>
  <c r="D16" i="29"/>
  <c r="B17" i="29"/>
  <c r="F16" i="29"/>
  <c r="K16" i="29" s="1"/>
  <c r="J15" i="29"/>
  <c r="L12" i="8"/>
  <c r="M12" i="8"/>
  <c r="K16" i="30" l="1"/>
  <c r="K17" i="31"/>
  <c r="K16" i="32"/>
  <c r="M16" i="32" s="1"/>
  <c r="K17" i="33"/>
  <c r="K16" i="28"/>
  <c r="B19" i="8"/>
  <c r="H18" i="8"/>
  <c r="M27" i="34"/>
  <c r="F28" i="34"/>
  <c r="D28" i="34"/>
  <c r="J27" i="34"/>
  <c r="J16" i="28"/>
  <c r="M15" i="28"/>
  <c r="N15" i="28" s="1"/>
  <c r="L15" i="28"/>
  <c r="D17" i="28"/>
  <c r="F17" i="28"/>
  <c r="B18" i="28"/>
  <c r="N15" i="29"/>
  <c r="M16" i="30"/>
  <c r="N15" i="33"/>
  <c r="M16" i="29"/>
  <c r="L16" i="33"/>
  <c r="J16" i="32"/>
  <c r="E18" i="32"/>
  <c r="F13" i="8"/>
  <c r="D13" i="8"/>
  <c r="N15" i="30"/>
  <c r="N15" i="32"/>
  <c r="N16" i="31"/>
  <c r="J16" i="29"/>
  <c r="J17" i="31"/>
  <c r="L15" i="32"/>
  <c r="L15" i="30"/>
  <c r="J16" i="33"/>
  <c r="D18" i="33"/>
  <c r="B19" i="33"/>
  <c r="F18" i="33"/>
  <c r="K18" i="33" s="1"/>
  <c r="J17" i="33"/>
  <c r="D17" i="32"/>
  <c r="B18" i="32"/>
  <c r="F17" i="32"/>
  <c r="K17" i="32" s="1"/>
  <c r="L16" i="31"/>
  <c r="B19" i="31"/>
  <c r="F18" i="31"/>
  <c r="D18" i="31"/>
  <c r="F17" i="30"/>
  <c r="K17" i="30" s="1"/>
  <c r="D17" i="30"/>
  <c r="B18" i="30"/>
  <c r="J16" i="30"/>
  <c r="D17" i="29"/>
  <c r="B18" i="29"/>
  <c r="F17" i="29"/>
  <c r="L15" i="29"/>
  <c r="N12" i="8"/>
  <c r="D55" i="2" s="1"/>
  <c r="K28" i="34" l="1"/>
  <c r="K17" i="29"/>
  <c r="K18" i="31"/>
  <c r="M18" i="31" s="1"/>
  <c r="K17" i="28"/>
  <c r="K13" i="8"/>
  <c r="B20" i="8"/>
  <c r="H19" i="8"/>
  <c r="D29" i="34"/>
  <c r="F29" i="34"/>
  <c r="J28" i="34"/>
  <c r="M28" i="34"/>
  <c r="D18" i="28"/>
  <c r="B19" i="28"/>
  <c r="F18" i="28"/>
  <c r="K18" i="28" s="1"/>
  <c r="M16" i="28"/>
  <c r="N16" i="28" s="1"/>
  <c r="L16" i="28"/>
  <c r="J17" i="28"/>
  <c r="M17" i="31"/>
  <c r="N17" i="31" s="1"/>
  <c r="H56" i="2" s="1"/>
  <c r="H43" i="2"/>
  <c r="N16" i="29"/>
  <c r="M16" i="33"/>
  <c r="N16" i="33" s="1"/>
  <c r="J17" i="32"/>
  <c r="J13" i="8"/>
  <c r="N16" i="30"/>
  <c r="E19" i="32"/>
  <c r="N16" i="32"/>
  <c r="L16" i="29"/>
  <c r="L17" i="31"/>
  <c r="J18" i="31"/>
  <c r="J17" i="30"/>
  <c r="L16" i="32"/>
  <c r="D19" i="33"/>
  <c r="B20" i="33"/>
  <c r="F19" i="33"/>
  <c r="K19" i="33" s="1"/>
  <c r="D18" i="32"/>
  <c r="F18" i="32"/>
  <c r="K18" i="32" s="1"/>
  <c r="B19" i="32"/>
  <c r="D19" i="31"/>
  <c r="F19" i="31"/>
  <c r="B20" i="31"/>
  <c r="D18" i="30"/>
  <c r="B19" i="30"/>
  <c r="F18" i="30"/>
  <c r="L16" i="30"/>
  <c r="D18" i="29"/>
  <c r="B19" i="29"/>
  <c r="F18" i="29"/>
  <c r="J17" i="29"/>
  <c r="K29" i="34" l="1"/>
  <c r="K18" i="29"/>
  <c r="M18" i="29" s="1"/>
  <c r="K18" i="30"/>
  <c r="K19" i="31"/>
  <c r="M19" i="31" s="1"/>
  <c r="J29" i="34"/>
  <c r="B21" i="8"/>
  <c r="H20" i="8"/>
  <c r="M29" i="34"/>
  <c r="L17" i="28"/>
  <c r="D19" i="28"/>
  <c r="F19" i="28"/>
  <c r="K19" i="28" s="1"/>
  <c r="B20" i="28"/>
  <c r="M18" i="28"/>
  <c r="M17" i="28"/>
  <c r="N17" i="28" s="1"/>
  <c r="E56" i="2" s="1"/>
  <c r="E43" i="2"/>
  <c r="J18" i="28"/>
  <c r="M17" i="33"/>
  <c r="N17" i="33" s="1"/>
  <c r="J56" i="2" s="1"/>
  <c r="J43" i="2"/>
  <c r="M17" i="29"/>
  <c r="N17" i="29" s="1"/>
  <c r="F56" i="2" s="1"/>
  <c r="F43" i="2"/>
  <c r="M17" i="32"/>
  <c r="N17" i="32" s="1"/>
  <c r="I56" i="2" s="1"/>
  <c r="I43" i="2"/>
  <c r="M17" i="30"/>
  <c r="N17" i="30" s="1"/>
  <c r="G56" i="2" s="1"/>
  <c r="G43" i="2"/>
  <c r="L17" i="30"/>
  <c r="M18" i="30"/>
  <c r="M18" i="32"/>
  <c r="M18" i="33"/>
  <c r="J18" i="32"/>
  <c r="E20" i="32"/>
  <c r="M13" i="8"/>
  <c r="N13" i="8" s="1"/>
  <c r="L13" i="8"/>
  <c r="N18" i="31"/>
  <c r="J18" i="30"/>
  <c r="J18" i="33"/>
  <c r="J19" i="31"/>
  <c r="J18" i="29"/>
  <c r="D20" i="33"/>
  <c r="B21" i="33"/>
  <c r="F20" i="33"/>
  <c r="L17" i="33"/>
  <c r="D19" i="32"/>
  <c r="B20" i="32"/>
  <c r="F19" i="32"/>
  <c r="L17" i="32"/>
  <c r="L18" i="31"/>
  <c r="F20" i="31"/>
  <c r="B21" i="31"/>
  <c r="D20" i="31"/>
  <c r="B20" i="30"/>
  <c r="F19" i="30"/>
  <c r="K19" i="30" s="1"/>
  <c r="D19" i="30"/>
  <c r="D19" i="29"/>
  <c r="B20" i="29"/>
  <c r="F19" i="29"/>
  <c r="L17" i="29"/>
  <c r="F18" i="8"/>
  <c r="D18" i="8"/>
  <c r="K19" i="32" l="1"/>
  <c r="K20" i="33"/>
  <c r="K19" i="29"/>
  <c r="K20" i="31"/>
  <c r="M20" i="31" s="1"/>
  <c r="K18" i="8"/>
  <c r="B22" i="8"/>
  <c r="H21" i="8"/>
  <c r="M19" i="28"/>
  <c r="N18" i="28"/>
  <c r="J19" i="28"/>
  <c r="B21" i="28"/>
  <c r="D20" i="28"/>
  <c r="F20" i="28"/>
  <c r="L18" i="28"/>
  <c r="L18" i="33"/>
  <c r="L19" i="33" s="1"/>
  <c r="M19" i="30"/>
  <c r="M19" i="32"/>
  <c r="M19" i="33"/>
  <c r="M19" i="29"/>
  <c r="N18" i="29"/>
  <c r="N18" i="33"/>
  <c r="N18" i="32"/>
  <c r="J19" i="32"/>
  <c r="E21" i="32"/>
  <c r="N18" i="30"/>
  <c r="N19" i="31"/>
  <c r="L18" i="32"/>
  <c r="L18" i="29"/>
  <c r="J19" i="30"/>
  <c r="L19" i="31"/>
  <c r="D21" i="33"/>
  <c r="B22" i="33"/>
  <c r="F21" i="33"/>
  <c r="J19" i="33"/>
  <c r="D20" i="32"/>
  <c r="B21" i="32"/>
  <c r="F20" i="32"/>
  <c r="J20" i="31"/>
  <c r="D21" i="31"/>
  <c r="F21" i="31"/>
  <c r="B22" i="31"/>
  <c r="F20" i="30"/>
  <c r="D20" i="30"/>
  <c r="B21" i="30"/>
  <c r="L18" i="30"/>
  <c r="D20" i="29"/>
  <c r="B21" i="29"/>
  <c r="F20" i="29"/>
  <c r="J19" i="29"/>
  <c r="F19" i="8"/>
  <c r="D19" i="8"/>
  <c r="K20" i="30" l="1"/>
  <c r="K20" i="32"/>
  <c r="M20" i="32" s="1"/>
  <c r="K21" i="33"/>
  <c r="K19" i="8"/>
  <c r="K20" i="29"/>
  <c r="M20" i="29" s="1"/>
  <c r="K21" i="31"/>
  <c r="M21" i="31" s="1"/>
  <c r="K20" i="28"/>
  <c r="B23" i="8"/>
  <c r="H22" i="8"/>
  <c r="L19" i="28"/>
  <c r="N19" i="28"/>
  <c r="B22" i="28"/>
  <c r="F21" i="28"/>
  <c r="D21" i="28"/>
  <c r="J21" i="28" s="1"/>
  <c r="J20" i="28"/>
  <c r="N19" i="33"/>
  <c r="M20" i="30"/>
  <c r="M20" i="33"/>
  <c r="N19" i="32"/>
  <c r="N19" i="29"/>
  <c r="J20" i="32"/>
  <c r="E22" i="32"/>
  <c r="N20" i="31"/>
  <c r="N19" i="30"/>
  <c r="L19" i="30"/>
  <c r="L19" i="32"/>
  <c r="J21" i="31"/>
  <c r="J20" i="29"/>
  <c r="D22" i="33"/>
  <c r="B23" i="33"/>
  <c r="F22" i="33"/>
  <c r="J20" i="33"/>
  <c r="J21" i="33"/>
  <c r="D21" i="32"/>
  <c r="B22" i="32"/>
  <c r="F21" i="32"/>
  <c r="K21" i="32" s="1"/>
  <c r="B23" i="31"/>
  <c r="F22" i="31"/>
  <c r="D22" i="31"/>
  <c r="L20" i="31"/>
  <c r="F21" i="30"/>
  <c r="K21" i="30" s="1"/>
  <c r="D21" i="30"/>
  <c r="B22" i="30"/>
  <c r="J20" i="30"/>
  <c r="D21" i="29"/>
  <c r="B22" i="29"/>
  <c r="F21" i="29"/>
  <c r="L19" i="29"/>
  <c r="F20" i="8"/>
  <c r="D20" i="8"/>
  <c r="K21" i="29" l="1"/>
  <c r="K22" i="33"/>
  <c r="K22" i="31"/>
  <c r="K21" i="28"/>
  <c r="M21" i="28" s="1"/>
  <c r="K20" i="8"/>
  <c r="B24" i="8"/>
  <c r="H23" i="8"/>
  <c r="M20" i="28"/>
  <c r="N20" i="28" s="1"/>
  <c r="L20" i="28"/>
  <c r="D22" i="28"/>
  <c r="B23" i="28"/>
  <c r="F22" i="28"/>
  <c r="N20" i="33"/>
  <c r="M21" i="29"/>
  <c r="M21" i="32"/>
  <c r="L20" i="33"/>
  <c r="M21" i="30"/>
  <c r="M21" i="33"/>
  <c r="N20" i="32"/>
  <c r="N20" i="29"/>
  <c r="J21" i="32"/>
  <c r="E23" i="32"/>
  <c r="E24" i="32" s="1"/>
  <c r="E25" i="32" s="1"/>
  <c r="E26" i="32" s="1"/>
  <c r="E27" i="32" s="1"/>
  <c r="E28" i="32" s="1"/>
  <c r="E29" i="32" s="1"/>
  <c r="E30" i="32" s="1"/>
  <c r="E31" i="32" s="1"/>
  <c r="E32" i="32" s="1"/>
  <c r="N21" i="31"/>
  <c r="N20" i="30"/>
  <c r="L20" i="32"/>
  <c r="L21" i="31"/>
  <c r="L20" i="29"/>
  <c r="D23" i="33"/>
  <c r="B24" i="33"/>
  <c r="F23" i="33"/>
  <c r="K23" i="33" s="1"/>
  <c r="D22" i="32"/>
  <c r="F22" i="32"/>
  <c r="B23" i="32"/>
  <c r="D23" i="31"/>
  <c r="F23" i="31"/>
  <c r="K23" i="31" s="1"/>
  <c r="B24" i="31"/>
  <c r="J22" i="31"/>
  <c r="D22" i="30"/>
  <c r="B23" i="30"/>
  <c r="F22" i="30"/>
  <c r="J21" i="30"/>
  <c r="L20" i="30"/>
  <c r="D22" i="29"/>
  <c r="B23" i="29"/>
  <c r="F22" i="29"/>
  <c r="J21" i="29"/>
  <c r="F21" i="8"/>
  <c r="D21" i="8"/>
  <c r="K22" i="29" l="1"/>
  <c r="K22" i="30"/>
  <c r="K22" i="32"/>
  <c r="K22" i="28"/>
  <c r="K21" i="8"/>
  <c r="B25" i="8"/>
  <c r="H24" i="8"/>
  <c r="L21" i="28"/>
  <c r="N21" i="33"/>
  <c r="F23" i="28"/>
  <c r="D23" i="28"/>
  <c r="B24" i="28"/>
  <c r="J22" i="28"/>
  <c r="N21" i="28"/>
  <c r="K44" i="2"/>
  <c r="M22" i="31"/>
  <c r="N22" i="31" s="1"/>
  <c r="H57" i="2" s="1"/>
  <c r="H44" i="2"/>
  <c r="N21" i="32"/>
  <c r="M23" i="31"/>
  <c r="M21" i="8"/>
  <c r="N21" i="29"/>
  <c r="J22" i="32"/>
  <c r="N21" i="30"/>
  <c r="J22" i="29"/>
  <c r="L21" i="32"/>
  <c r="L21" i="33"/>
  <c r="J23" i="33"/>
  <c r="D24" i="33"/>
  <c r="B25" i="33"/>
  <c r="F24" i="33"/>
  <c r="J22" i="33"/>
  <c r="D23" i="32"/>
  <c r="B24" i="32"/>
  <c r="F23" i="32"/>
  <c r="L22" i="31"/>
  <c r="F24" i="31"/>
  <c r="K24" i="31" s="1"/>
  <c r="B25" i="31"/>
  <c r="D24" i="31"/>
  <c r="J23" i="31"/>
  <c r="B24" i="30"/>
  <c r="F23" i="30"/>
  <c r="K23" i="30" s="1"/>
  <c r="D23" i="30"/>
  <c r="L21" i="30"/>
  <c r="J22" i="30"/>
  <c r="D23" i="29"/>
  <c r="B24" i="29"/>
  <c r="F23" i="29"/>
  <c r="K23" i="29" s="1"/>
  <c r="L21" i="29"/>
  <c r="F22" i="8"/>
  <c r="D22" i="8"/>
  <c r="K23" i="32" l="1"/>
  <c r="K24" i="33"/>
  <c r="K23" i="28"/>
  <c r="M23" i="28" s="1"/>
  <c r="K22" i="8"/>
  <c r="D44" i="2" s="1"/>
  <c r="B26" i="8"/>
  <c r="H25" i="8"/>
  <c r="D18" i="34"/>
  <c r="F18" i="34"/>
  <c r="K18" i="34" s="1"/>
  <c r="F24" i="28"/>
  <c r="D24" i="28"/>
  <c r="J24" i="28" s="1"/>
  <c r="B25" i="28"/>
  <c r="E44" i="2"/>
  <c r="M22" i="28"/>
  <c r="N22" i="28" s="1"/>
  <c r="E57" i="2" s="1"/>
  <c r="J23" i="28"/>
  <c r="L22" i="28"/>
  <c r="M22" i="33"/>
  <c r="N22" i="33" s="1"/>
  <c r="J57" i="2" s="1"/>
  <c r="J44" i="2"/>
  <c r="M22" i="29"/>
  <c r="N22" i="29" s="1"/>
  <c r="F57" i="2" s="1"/>
  <c r="F44" i="2"/>
  <c r="M22" i="30"/>
  <c r="N22" i="30" s="1"/>
  <c r="G57" i="2" s="1"/>
  <c r="G44" i="2"/>
  <c r="M22" i="32"/>
  <c r="N22" i="32" s="1"/>
  <c r="I57" i="2" s="1"/>
  <c r="I44" i="2"/>
  <c r="M24" i="31"/>
  <c r="M23" i="29"/>
  <c r="M23" i="30"/>
  <c r="M23" i="32"/>
  <c r="M23" i="33"/>
  <c r="L22" i="33"/>
  <c r="J23" i="32"/>
  <c r="N23" i="31"/>
  <c r="L22" i="30"/>
  <c r="L22" i="29"/>
  <c r="J23" i="30"/>
  <c r="D25" i="33"/>
  <c r="B26" i="33"/>
  <c r="F25" i="33"/>
  <c r="K25" i="33" s="1"/>
  <c r="D24" i="32"/>
  <c r="B25" i="32"/>
  <c r="F24" i="32"/>
  <c r="K24" i="32" s="1"/>
  <c r="L22" i="32"/>
  <c r="D25" i="31"/>
  <c r="B26" i="31"/>
  <c r="F25" i="31"/>
  <c r="K25" i="31" s="1"/>
  <c r="L23" i="31"/>
  <c r="J24" i="31"/>
  <c r="F24" i="30"/>
  <c r="D24" i="30"/>
  <c r="B25" i="30"/>
  <c r="D24" i="29"/>
  <c r="B25" i="29"/>
  <c r="F24" i="29"/>
  <c r="K24" i="29" s="1"/>
  <c r="J23" i="29"/>
  <c r="F23" i="8"/>
  <c r="J21" i="8"/>
  <c r="D23" i="8"/>
  <c r="K24" i="28" l="1"/>
  <c r="K24" i="30"/>
  <c r="K23" i="8"/>
  <c r="M23" i="8" s="1"/>
  <c r="B27" i="8"/>
  <c r="H26" i="8"/>
  <c r="M18" i="8"/>
  <c r="J18" i="8"/>
  <c r="M18" i="34"/>
  <c r="J18" i="34"/>
  <c r="L23" i="28"/>
  <c r="B26" i="28"/>
  <c r="F25" i="28"/>
  <c r="K25" i="28" s="1"/>
  <c r="D25" i="28"/>
  <c r="N23" i="28"/>
  <c r="N23" i="33"/>
  <c r="M24" i="30"/>
  <c r="M24" i="32"/>
  <c r="M25" i="31"/>
  <c r="N24" i="31"/>
  <c r="J24" i="32"/>
  <c r="N23" i="29"/>
  <c r="N23" i="32"/>
  <c r="N23" i="30"/>
  <c r="J24" i="33"/>
  <c r="L23" i="33"/>
  <c r="L24" i="33" s="1"/>
  <c r="L23" i="32"/>
  <c r="L23" i="30"/>
  <c r="J24" i="29"/>
  <c r="J24" i="30"/>
  <c r="L24" i="31"/>
  <c r="J25" i="31"/>
  <c r="L23" i="29"/>
  <c r="M24" i="33"/>
  <c r="D26" i="33"/>
  <c r="B27" i="33"/>
  <c r="F26" i="33"/>
  <c r="D25" i="32"/>
  <c r="B26" i="32"/>
  <c r="F25" i="32"/>
  <c r="K25" i="32" s="1"/>
  <c r="B27" i="31"/>
  <c r="F26" i="31"/>
  <c r="D26" i="31"/>
  <c r="F25" i="30"/>
  <c r="K25" i="30" s="1"/>
  <c r="D25" i="30"/>
  <c r="B26" i="30"/>
  <c r="D25" i="29"/>
  <c r="B26" i="29"/>
  <c r="F25" i="29"/>
  <c r="M22" i="8"/>
  <c r="F24" i="8"/>
  <c r="J22" i="8"/>
  <c r="D24" i="8"/>
  <c r="K26" i="31" l="1"/>
  <c r="K25" i="29"/>
  <c r="M25" i="29" s="1"/>
  <c r="K26" i="33"/>
  <c r="K24" i="8"/>
  <c r="M24" i="8" s="1"/>
  <c r="N24" i="33"/>
  <c r="B28" i="8"/>
  <c r="H27" i="8"/>
  <c r="M25" i="28"/>
  <c r="F26" i="28"/>
  <c r="D26" i="28"/>
  <c r="J26" i="28" s="1"/>
  <c r="B27" i="28"/>
  <c r="J25" i="28"/>
  <c r="M24" i="28"/>
  <c r="N24" i="28" s="1"/>
  <c r="L24" i="28"/>
  <c r="M25" i="32"/>
  <c r="M26" i="31"/>
  <c r="M25" i="33"/>
  <c r="N25" i="33" s="1"/>
  <c r="M25" i="30"/>
  <c r="N25" i="31"/>
  <c r="J25" i="32"/>
  <c r="D15" i="8"/>
  <c r="F15" i="8"/>
  <c r="N24" i="30"/>
  <c r="N24" i="32"/>
  <c r="J25" i="33"/>
  <c r="J25" i="30"/>
  <c r="J25" i="29"/>
  <c r="L25" i="31"/>
  <c r="D27" i="33"/>
  <c r="B28" i="33"/>
  <c r="F27" i="33"/>
  <c r="J26" i="33"/>
  <c r="D26" i="32"/>
  <c r="B27" i="32"/>
  <c r="F26" i="32"/>
  <c r="L24" i="32"/>
  <c r="F27" i="31"/>
  <c r="D27" i="31"/>
  <c r="B28" i="31"/>
  <c r="J26" i="31"/>
  <c r="D26" i="30"/>
  <c r="B27" i="30"/>
  <c r="F26" i="30"/>
  <c r="L24" i="30"/>
  <c r="M24" i="29"/>
  <c r="N24" i="29" s="1"/>
  <c r="L24" i="29"/>
  <c r="D26" i="29"/>
  <c r="B27" i="29"/>
  <c r="F26" i="29"/>
  <c r="K26" i="29" s="1"/>
  <c r="F25" i="8"/>
  <c r="J23" i="8"/>
  <c r="D25" i="8"/>
  <c r="K27" i="31" l="1"/>
  <c r="K26" i="30"/>
  <c r="K26" i="32"/>
  <c r="K27" i="33"/>
  <c r="K26" i="28"/>
  <c r="K25" i="8"/>
  <c r="K15" i="8"/>
  <c r="M15" i="8" s="1"/>
  <c r="B29" i="8"/>
  <c r="H28" i="8"/>
  <c r="N25" i="28"/>
  <c r="L25" i="28"/>
  <c r="M26" i="28"/>
  <c r="D27" i="28"/>
  <c r="J27" i="28" s="1"/>
  <c r="B28" i="28"/>
  <c r="F27" i="28"/>
  <c r="K27" i="28" s="1"/>
  <c r="N26" i="31"/>
  <c r="N25" i="30"/>
  <c r="M26" i="30"/>
  <c r="L25" i="33"/>
  <c r="M25" i="8"/>
  <c r="M26" i="29"/>
  <c r="M26" i="33"/>
  <c r="N26" i="33" s="1"/>
  <c r="M26" i="32"/>
  <c r="J26" i="32"/>
  <c r="L25" i="32"/>
  <c r="J15" i="8"/>
  <c r="N25" i="32"/>
  <c r="J27" i="31"/>
  <c r="L25" i="30"/>
  <c r="N25" i="29"/>
  <c r="D28" i="33"/>
  <c r="B29" i="33"/>
  <c r="F28" i="33"/>
  <c r="D27" i="32"/>
  <c r="B28" i="32"/>
  <c r="F27" i="32"/>
  <c r="L26" i="31"/>
  <c r="F28" i="31"/>
  <c r="D28" i="31"/>
  <c r="B29" i="31"/>
  <c r="B28" i="30"/>
  <c r="F27" i="30"/>
  <c r="D27" i="30"/>
  <c r="J26" i="30"/>
  <c r="J26" i="29"/>
  <c r="L25" i="29"/>
  <c r="D27" i="29"/>
  <c r="B28" i="29"/>
  <c r="F27" i="29"/>
  <c r="F26" i="8"/>
  <c r="K26" i="8" s="1"/>
  <c r="J24" i="8"/>
  <c r="D26" i="8"/>
  <c r="K28" i="31" l="1"/>
  <c r="K27" i="30"/>
  <c r="K27" i="29"/>
  <c r="K28" i="33"/>
  <c r="K27" i="32"/>
  <c r="B30" i="8"/>
  <c r="H29" i="8"/>
  <c r="N26" i="28"/>
  <c r="B29" i="28"/>
  <c r="D28" i="28"/>
  <c r="J28" i="28" s="1"/>
  <c r="F28" i="28"/>
  <c r="K28" i="28" s="1"/>
  <c r="L26" i="28"/>
  <c r="M27" i="31"/>
  <c r="N27" i="31" s="1"/>
  <c r="H58" i="2" s="1"/>
  <c r="H45" i="2"/>
  <c r="K45" i="2"/>
  <c r="N26" i="30"/>
  <c r="M26" i="8"/>
  <c r="G45" i="2"/>
  <c r="I45" i="2"/>
  <c r="M28" i="31"/>
  <c r="J27" i="32"/>
  <c r="L26" i="29"/>
  <c r="N26" i="32"/>
  <c r="J28" i="31"/>
  <c r="J27" i="33"/>
  <c r="L26" i="32"/>
  <c r="L26" i="30"/>
  <c r="N26" i="29"/>
  <c r="J27" i="30"/>
  <c r="L27" i="31"/>
  <c r="J27" i="29"/>
  <c r="J28" i="33"/>
  <c r="D29" i="33"/>
  <c r="B30" i="33"/>
  <c r="F29" i="33"/>
  <c r="L26" i="33"/>
  <c r="D28" i="32"/>
  <c r="F28" i="32"/>
  <c r="B29" i="32"/>
  <c r="D29" i="31"/>
  <c r="B30" i="31"/>
  <c r="F29" i="31"/>
  <c r="F28" i="30"/>
  <c r="D28" i="30"/>
  <c r="B29" i="30"/>
  <c r="D28" i="29"/>
  <c r="B29" i="29"/>
  <c r="F28" i="29"/>
  <c r="K28" i="29" s="1"/>
  <c r="J25" i="8"/>
  <c r="K28" i="30" l="1"/>
  <c r="K29" i="33"/>
  <c r="K29" i="31"/>
  <c r="M29" i="31" s="1"/>
  <c r="K28" i="32"/>
  <c r="M28" i="32" s="1"/>
  <c r="B31" i="8"/>
  <c r="H30" i="8"/>
  <c r="F19" i="34"/>
  <c r="D19" i="34"/>
  <c r="L27" i="28"/>
  <c r="D29" i="28"/>
  <c r="B30" i="28"/>
  <c r="F29" i="28"/>
  <c r="E45" i="2"/>
  <c r="M27" i="28"/>
  <c r="N27" i="28" s="1"/>
  <c r="E58" i="2" s="1"/>
  <c r="M27" i="29"/>
  <c r="N27" i="29" s="1"/>
  <c r="F58" i="2" s="1"/>
  <c r="F45" i="2"/>
  <c r="M27" i="33"/>
  <c r="N27" i="33" s="1"/>
  <c r="J58" i="2" s="1"/>
  <c r="J45" i="2"/>
  <c r="L27" i="33"/>
  <c r="M28" i="33"/>
  <c r="M28" i="30"/>
  <c r="J28" i="32"/>
  <c r="M28" i="29"/>
  <c r="N28" i="31"/>
  <c r="L27" i="29"/>
  <c r="L28" i="31"/>
  <c r="J28" i="30"/>
  <c r="J29" i="33"/>
  <c r="D30" i="33"/>
  <c r="B31" i="33"/>
  <c r="F30" i="33"/>
  <c r="M27" i="32"/>
  <c r="L27" i="32"/>
  <c r="D29" i="32"/>
  <c r="B30" i="32"/>
  <c r="F29" i="32"/>
  <c r="K29" i="32" s="1"/>
  <c r="B31" i="31"/>
  <c r="F30" i="31"/>
  <c r="D30" i="31"/>
  <c r="J29" i="31"/>
  <c r="F29" i="30"/>
  <c r="K29" i="30" s="1"/>
  <c r="D29" i="30"/>
  <c r="B30" i="30"/>
  <c r="M27" i="30"/>
  <c r="L27" i="30"/>
  <c r="D29" i="29"/>
  <c r="B30" i="29"/>
  <c r="F29" i="29"/>
  <c r="K29" i="29" s="1"/>
  <c r="J28" i="29"/>
  <c r="J26" i="8"/>
  <c r="K19" i="34" l="1"/>
  <c r="K30" i="33"/>
  <c r="K30" i="31"/>
  <c r="M30" i="31" s="1"/>
  <c r="K29" i="28"/>
  <c r="M29" i="28" s="1"/>
  <c r="B32" i="8"/>
  <c r="H32" i="8" s="1"/>
  <c r="D32" i="2" s="1"/>
  <c r="H31" i="8"/>
  <c r="J19" i="34"/>
  <c r="M19" i="34"/>
  <c r="D30" i="28"/>
  <c r="F30" i="28"/>
  <c r="K30" i="28" s="1"/>
  <c r="B31" i="28"/>
  <c r="L28" i="28"/>
  <c r="M28" i="28"/>
  <c r="N28" i="28" s="1"/>
  <c r="J29" i="28"/>
  <c r="N28" i="33"/>
  <c r="N29" i="31"/>
  <c r="M29" i="33"/>
  <c r="M29" i="32"/>
  <c r="M29" i="29"/>
  <c r="M29" i="30"/>
  <c r="J29" i="32"/>
  <c r="N27" i="30"/>
  <c r="G58" i="2" s="1"/>
  <c r="N27" i="32"/>
  <c r="I58" i="2" s="1"/>
  <c r="L28" i="32"/>
  <c r="L28" i="30"/>
  <c r="N28" i="29"/>
  <c r="L28" i="29"/>
  <c r="L28" i="33"/>
  <c r="L29" i="31"/>
  <c r="J29" i="30"/>
  <c r="J30" i="33"/>
  <c r="D31" i="33"/>
  <c r="B32" i="33"/>
  <c r="F31" i="33"/>
  <c r="K31" i="33" s="1"/>
  <c r="D30" i="32"/>
  <c r="F30" i="32"/>
  <c r="B31" i="32"/>
  <c r="F31" i="31"/>
  <c r="K31" i="31" s="1"/>
  <c r="D31" i="31"/>
  <c r="B32" i="31"/>
  <c r="J30" i="31"/>
  <c r="D30" i="30"/>
  <c r="B31" i="30"/>
  <c r="F30" i="30"/>
  <c r="D30" i="29"/>
  <c r="B31" i="29"/>
  <c r="F30" i="29"/>
  <c r="K30" i="29" s="1"/>
  <c r="J29" i="29"/>
  <c r="K30" i="30" l="1"/>
  <c r="K30" i="32"/>
  <c r="N29" i="28"/>
  <c r="L29" i="28"/>
  <c r="D31" i="28"/>
  <c r="F31" i="28"/>
  <c r="K31" i="28" s="1"/>
  <c r="B32" i="28"/>
  <c r="J30" i="28"/>
  <c r="N29" i="33"/>
  <c r="N30" i="31"/>
  <c r="M30" i="29"/>
  <c r="M30" i="30"/>
  <c r="M30" i="33"/>
  <c r="M31" i="31"/>
  <c r="M30" i="32"/>
  <c r="J30" i="32"/>
  <c r="N28" i="30"/>
  <c r="N29" i="30" s="1"/>
  <c r="N28" i="32"/>
  <c r="N29" i="32" s="1"/>
  <c r="N29" i="29"/>
  <c r="L29" i="32"/>
  <c r="L29" i="29"/>
  <c r="J30" i="29"/>
  <c r="J31" i="31"/>
  <c r="D32" i="33"/>
  <c r="F32" i="33"/>
  <c r="L29" i="33"/>
  <c r="D31" i="32"/>
  <c r="B32" i="32"/>
  <c r="F31" i="32"/>
  <c r="F32" i="31"/>
  <c r="D32" i="31"/>
  <c r="L30" i="31"/>
  <c r="J30" i="30"/>
  <c r="L29" i="30"/>
  <c r="B32" i="30"/>
  <c r="F31" i="30"/>
  <c r="D31" i="30"/>
  <c r="D31" i="29"/>
  <c r="B32" i="29"/>
  <c r="F31" i="29"/>
  <c r="K31" i="29" l="1"/>
  <c r="M31" i="29" s="1"/>
  <c r="K31" i="32"/>
  <c r="M31" i="32" s="1"/>
  <c r="K32" i="31"/>
  <c r="K31" i="30"/>
  <c r="M31" i="30" s="1"/>
  <c r="K32" i="33"/>
  <c r="N30" i="33"/>
  <c r="M31" i="28"/>
  <c r="J31" i="28"/>
  <c r="D32" i="28"/>
  <c r="F32" i="28"/>
  <c r="M30" i="28"/>
  <c r="N30" i="28" s="1"/>
  <c r="L30" i="28"/>
  <c r="L31" i="28" s="1"/>
  <c r="N31" i="31"/>
  <c r="J31" i="30"/>
  <c r="M31" i="33"/>
  <c r="N31" i="33" s="1"/>
  <c r="J31" i="32"/>
  <c r="N30" i="30"/>
  <c r="N30" i="32"/>
  <c r="N30" i="29"/>
  <c r="L30" i="29"/>
  <c r="L31" i="31"/>
  <c r="J32" i="33"/>
  <c r="L30" i="33"/>
  <c r="J32" i="31"/>
  <c r="J31" i="33"/>
  <c r="D32" i="32"/>
  <c r="F32" i="32"/>
  <c r="K32" i="32" s="1"/>
  <c r="L30" i="32"/>
  <c r="L30" i="30"/>
  <c r="F32" i="30"/>
  <c r="D32" i="30"/>
  <c r="D32" i="29"/>
  <c r="F32" i="29"/>
  <c r="J31" i="29"/>
  <c r="D31" i="8"/>
  <c r="F31" i="8"/>
  <c r="K32" i="28" l="1"/>
  <c r="K32" i="30"/>
  <c r="K32" i="29"/>
  <c r="K31" i="8"/>
  <c r="N31" i="28"/>
  <c r="L31" i="33"/>
  <c r="J32" i="28"/>
  <c r="M32" i="33"/>
  <c r="N32" i="33" s="1"/>
  <c r="J59" i="2" s="1"/>
  <c r="J60" i="2" s="1"/>
  <c r="J46" i="2"/>
  <c r="M32" i="31"/>
  <c r="N32" i="31" s="1"/>
  <c r="H59" i="2" s="1"/>
  <c r="H60" i="2" s="1"/>
  <c r="H46" i="2"/>
  <c r="N31" i="30"/>
  <c r="J32" i="32"/>
  <c r="N31" i="32"/>
  <c r="N31" i="29"/>
  <c r="L31" i="29"/>
  <c r="L31" i="32"/>
  <c r="L32" i="33"/>
  <c r="L32" i="31"/>
  <c r="J32" i="30"/>
  <c r="L31" i="30"/>
  <c r="J32" i="29"/>
  <c r="D32" i="8"/>
  <c r="F32" i="8"/>
  <c r="K32" i="8" l="1"/>
  <c r="M32" i="28"/>
  <c r="N32" i="28" s="1"/>
  <c r="E59" i="2" s="1"/>
  <c r="E46" i="2"/>
  <c r="L32" i="28"/>
  <c r="M32" i="32"/>
  <c r="N32" i="32" s="1"/>
  <c r="I59" i="2" s="1"/>
  <c r="I60" i="2" s="1"/>
  <c r="I46" i="2"/>
  <c r="M32" i="29"/>
  <c r="N32" i="29" s="1"/>
  <c r="F59" i="2" s="1"/>
  <c r="F60" i="2" s="1"/>
  <c r="F46" i="2"/>
  <c r="M32" i="30"/>
  <c r="N32" i="30" s="1"/>
  <c r="G59" i="2" s="1"/>
  <c r="G60" i="2" s="1"/>
  <c r="G46" i="2"/>
  <c r="L32" i="32"/>
  <c r="L32" i="30"/>
  <c r="L32" i="29"/>
  <c r="F17" i="8" l="1"/>
  <c r="D17" i="8"/>
  <c r="K17" i="8" l="1"/>
  <c r="D14" i="8"/>
  <c r="F14" i="8"/>
  <c r="K14" i="8" s="1"/>
  <c r="J14" i="8" l="1"/>
  <c r="M14" i="8" l="1"/>
  <c r="N14" i="8" s="1"/>
  <c r="N15" i="8" s="1"/>
  <c r="L14" i="8"/>
  <c r="L15" i="8" s="1"/>
  <c r="D28" i="8"/>
  <c r="D29" i="8"/>
  <c r="D30" i="8"/>
  <c r="D27" i="8"/>
  <c r="F28" i="8"/>
  <c r="K28" i="8" s="1"/>
  <c r="F29" i="8"/>
  <c r="K29" i="8" s="1"/>
  <c r="D16" i="8"/>
  <c r="F30" i="8"/>
  <c r="K30" i="8" s="1"/>
  <c r="F16" i="8"/>
  <c r="K16" i="8" s="1"/>
  <c r="F27" i="8"/>
  <c r="K27" i="8" s="1"/>
  <c r="L16" i="8" l="1"/>
  <c r="M28" i="8"/>
  <c r="M29" i="8"/>
  <c r="J27" i="8"/>
  <c r="J28" i="8"/>
  <c r="J16" i="8"/>
  <c r="J29" i="8"/>
  <c r="M27" i="8" l="1"/>
  <c r="D45" i="2"/>
  <c r="M16" i="8"/>
  <c r="N16" i="8" s="1"/>
  <c r="M19" i="8" l="1"/>
  <c r="J19" i="8"/>
  <c r="D32" i="34" l="1"/>
  <c r="J32" i="34" s="1"/>
  <c r="D17" i="34"/>
  <c r="D20" i="34"/>
  <c r="D30" i="34"/>
  <c r="J30" i="34" s="1"/>
  <c r="D31" i="34"/>
  <c r="J31" i="34" s="1"/>
  <c r="F31" i="34"/>
  <c r="K31" i="34" s="1"/>
  <c r="F17" i="34"/>
  <c r="K17" i="34" s="1"/>
  <c r="F30" i="34"/>
  <c r="K30" i="34" s="1"/>
  <c r="M30" i="34" s="1"/>
  <c r="F32" i="34"/>
  <c r="K32" i="34" s="1"/>
  <c r="F20" i="34"/>
  <c r="K20" i="34" l="1"/>
  <c r="J17" i="34"/>
  <c r="M20" i="34"/>
  <c r="K46" i="2"/>
  <c r="M31" i="34"/>
  <c r="J20" i="34"/>
  <c r="M32" i="34"/>
  <c r="L17" i="34"/>
  <c r="L18" i="34" s="1"/>
  <c r="L19" i="34" s="1"/>
  <c r="M17" i="34"/>
  <c r="N17" i="34" s="1"/>
  <c r="K43" i="2"/>
  <c r="L20" i="34" l="1"/>
  <c r="L21" i="34" s="1"/>
  <c r="L22" i="34" s="1"/>
  <c r="L23" i="34" s="1"/>
  <c r="L24" i="34" s="1"/>
  <c r="L25" i="34" s="1"/>
  <c r="L26" i="34" s="1"/>
  <c r="L27" i="34" s="1"/>
  <c r="L28" i="34" s="1"/>
  <c r="L29" i="34" s="1"/>
  <c r="L30" i="34" s="1"/>
  <c r="L31" i="34" s="1"/>
  <c r="L32" i="34" s="1"/>
  <c r="N18" i="34"/>
  <c r="N19" i="34" s="1"/>
  <c r="N20" i="34" s="1"/>
  <c r="N21" i="34" s="1"/>
  <c r="N22" i="34" s="1"/>
  <c r="K56" i="2"/>
  <c r="N23" i="34" l="1"/>
  <c r="N24" i="34" s="1"/>
  <c r="N25" i="34" s="1"/>
  <c r="N26" i="34" s="1"/>
  <c r="N27" i="34" s="1"/>
  <c r="K57" i="2"/>
  <c r="N28" i="34" l="1"/>
  <c r="N29" i="34" s="1"/>
  <c r="N30" i="34" s="1"/>
  <c r="N31" i="34" s="1"/>
  <c r="N32" i="34" s="1"/>
  <c r="K59" i="2" s="1"/>
  <c r="K60" i="2" s="1"/>
  <c r="K58" i="2"/>
  <c r="J20" i="8"/>
  <c r="J30" i="8"/>
  <c r="J32" i="8"/>
  <c r="J31" i="8"/>
  <c r="M30" i="8"/>
  <c r="J17" i="8"/>
  <c r="M17" i="8"/>
  <c r="N17" i="8" s="1"/>
  <c r="M31" i="8"/>
  <c r="M32" i="8"/>
  <c r="D46" i="2"/>
  <c r="M20" i="8"/>
  <c r="D43" i="2" l="1"/>
  <c r="N18" i="8"/>
  <c r="N19" i="8" s="1"/>
  <c r="N20" i="8" s="1"/>
  <c r="N21" i="8" s="1"/>
  <c r="N22" i="8" s="1"/>
  <c r="D56" i="2"/>
  <c r="L17" i="8"/>
  <c r="L18" i="8" s="1"/>
  <c r="L19" i="8" s="1"/>
  <c r="L20" i="8" s="1"/>
  <c r="L21" i="8" s="1"/>
  <c r="L22" i="8" s="1"/>
  <c r="L23" i="8" s="1"/>
  <c r="L24" i="8" s="1"/>
  <c r="L25" i="8" s="1"/>
  <c r="L26" i="8" s="1"/>
  <c r="L27" i="8" s="1"/>
  <c r="L28" i="8" s="1"/>
  <c r="L29" i="8" s="1"/>
  <c r="L30" i="8" s="1"/>
  <c r="L31" i="8" s="1"/>
  <c r="L32" i="8" s="1"/>
  <c r="N23" i="8" l="1"/>
  <c r="N24" i="8" s="1"/>
  <c r="N25" i="8" s="1"/>
  <c r="N26" i="8" s="1"/>
  <c r="N27" i="8" s="1"/>
  <c r="D57" i="2"/>
  <c r="D58" i="2" l="1"/>
  <c r="N28" i="8"/>
  <c r="N29" i="8" s="1"/>
  <c r="N30" i="8" s="1"/>
  <c r="N31" i="8" s="1"/>
  <c r="N32" i="8" s="1"/>
  <c r="D59" i="2" s="1"/>
</calcChain>
</file>

<file path=xl/sharedStrings.xml><?xml version="1.0" encoding="utf-8"?>
<sst xmlns="http://schemas.openxmlformats.org/spreadsheetml/2006/main" count="413" uniqueCount="176">
  <si>
    <t>Values (edit)</t>
  </si>
  <si>
    <t>Units</t>
  </si>
  <si>
    <t>per kWh</t>
  </si>
  <si>
    <t>per year</t>
  </si>
  <si>
    <t>Proposal #</t>
  </si>
  <si>
    <t>Proposal Name</t>
  </si>
  <si>
    <t>NOTE: If you entered a Discount Rate in cell H12 above, these results will show Net Present Value. If you left the Discount Rate at 0%, these results will show simple savings.</t>
  </si>
  <si>
    <t>Subscription Sizing Calculations</t>
  </si>
  <si>
    <t>Value</t>
  </si>
  <si>
    <t>Unit</t>
  </si>
  <si>
    <t>Notes</t>
  </si>
  <si>
    <t>Average utility use (per Month)</t>
  </si>
  <si>
    <t>kWh</t>
  </si>
  <si>
    <t>converted to watt hours per month</t>
  </si>
  <si>
    <t>watt hours</t>
  </si>
  <si>
    <t>x1000</t>
  </si>
  <si>
    <t>converted to watt hours/ day</t>
  </si>
  <si>
    <t>watt hours-day</t>
  </si>
  <si>
    <t>div 30</t>
  </si>
  <si>
    <t>Divide solar watt hours/day by average insolation</t>
  </si>
  <si>
    <t>watts</t>
  </si>
  <si>
    <t>The solar radiation value used to rate panels is 1 kW/m2 and thus the results are in watts.</t>
  </si>
  <si>
    <t>div 4.4</t>
  </si>
  <si>
    <t>De-rate (0.77)</t>
  </si>
  <si>
    <t>Derate Factor = 0.77 (NREL)</t>
  </si>
  <si>
    <t>div 0.77</t>
  </si>
  <si>
    <t>convert back to kWh</t>
  </si>
  <si>
    <t>kW</t>
  </si>
  <si>
    <t>div 1000</t>
  </si>
  <si>
    <t>panel sizes</t>
  </si>
  <si>
    <t>Name:</t>
  </si>
  <si>
    <t>Year</t>
  </si>
  <si>
    <t>Paid to Developer Annually</t>
  </si>
  <si>
    <t>Annual Savings (Simple)</t>
  </si>
  <si>
    <t>Cumulative Savings (Simple)</t>
  </si>
  <si>
    <t>Annual Savings (NPV)</t>
  </si>
  <si>
    <t>Cumulative Savings (NPV)</t>
  </si>
  <si>
    <t xml:space="preserve"> </t>
  </si>
  <si>
    <t>PPA Rate</t>
  </si>
  <si>
    <t>Cost of Electricity w/o PPA</t>
  </si>
  <si>
    <t>Discount rate to apply to savings projections</t>
  </si>
  <si>
    <t>Production Guarantee</t>
  </si>
  <si>
    <t>System degradation factor</t>
  </si>
  <si>
    <t>Expected annual production</t>
  </si>
  <si>
    <t>Estimated cost of electricity (per kWh)</t>
  </si>
  <si>
    <t>Out of pocket cost</t>
  </si>
  <si>
    <t>Name</t>
  </si>
  <si>
    <t>Utility rate escalation</t>
  </si>
  <si>
    <r>
      <t xml:space="preserve">Based on the inputs above, your MONTHLY financial savings or </t>
    </r>
    <r>
      <rPr>
        <sz val="12"/>
        <color rgb="FFC00000"/>
        <rFont val="Calibri"/>
        <family val="2"/>
        <scheme val="minor"/>
      </rPr>
      <t>costs</t>
    </r>
    <r>
      <rPr>
        <sz val="12"/>
        <rFont val="Calibri"/>
        <family val="2"/>
        <scheme val="minor"/>
      </rPr>
      <t xml:space="preserve"> as a result of your PPA are below for each proposal. </t>
    </r>
    <r>
      <rPr>
        <b/>
        <sz val="12"/>
        <rFont val="Calibri"/>
        <family val="2"/>
        <scheme val="minor"/>
      </rPr>
      <t xml:space="preserve">This is the </t>
    </r>
    <r>
      <rPr>
        <b/>
        <i/>
        <sz val="12"/>
        <rFont val="Calibri"/>
        <family val="2"/>
        <scheme val="minor"/>
      </rPr>
      <t xml:space="preserve">monthly </t>
    </r>
    <r>
      <rPr>
        <b/>
        <sz val="12"/>
        <rFont val="Calibri"/>
        <family val="2"/>
        <scheme val="minor"/>
      </rPr>
      <t>difference between what you would have paid without a solar system and what you would pay through a PPA</t>
    </r>
  </si>
  <si>
    <r>
      <t xml:space="preserve">Based on the inputs above, your CUMULATIVE financial savings or </t>
    </r>
    <r>
      <rPr>
        <sz val="12"/>
        <color rgb="FFC00000"/>
        <rFont val="Calibri"/>
        <family val="2"/>
        <scheme val="minor"/>
      </rPr>
      <t>costs</t>
    </r>
    <r>
      <rPr>
        <sz val="12"/>
        <rFont val="Calibri"/>
        <family val="2"/>
        <scheme val="minor"/>
      </rPr>
      <t xml:space="preserve"> as a result of your PPA are below for each proposal. </t>
    </r>
    <r>
      <rPr>
        <b/>
        <sz val="12"/>
        <rFont val="Calibri"/>
        <family val="2"/>
        <scheme val="minor"/>
      </rPr>
      <t>This is the cumulative</t>
    </r>
    <r>
      <rPr>
        <b/>
        <i/>
        <sz val="12"/>
        <rFont val="Calibri"/>
        <family val="2"/>
        <scheme val="minor"/>
      </rPr>
      <t xml:space="preserve"> </t>
    </r>
    <r>
      <rPr>
        <b/>
        <sz val="12"/>
        <rFont val="Calibri"/>
        <family val="2"/>
        <scheme val="minor"/>
      </rPr>
      <t>difference between what you would have paid without a solar system and what you would pay through a PPA</t>
    </r>
  </si>
  <si>
    <t>BOX 1: Subscriber Inputs</t>
  </si>
  <si>
    <t>Expected Annual Savings</t>
  </si>
  <si>
    <t>System Size (kW)</t>
  </si>
  <si>
    <t>Expected Year 1 Production (kWh)</t>
  </si>
  <si>
    <t>PPA Starting Rate ($/kWh)</t>
  </si>
  <si>
    <t>PPA Rate Escalation</t>
  </si>
  <si>
    <t>PPA Term (yrs)</t>
  </si>
  <si>
    <t>Guaranteed Savings</t>
  </si>
  <si>
    <t>INSTRUCTIONS</t>
  </si>
  <si>
    <t>Explanation</t>
  </si>
  <si>
    <t>If you'd like, you can apply a discount rate to the costs/savings projections. If you're not sure what to use, ask your government's finance department.</t>
  </si>
  <si>
    <t>BOX 3: Monthly Costs or Savings over 30 Years</t>
  </si>
  <si>
    <t>BOX 4: Cumulative Costs or Savings over 30 Years</t>
  </si>
  <si>
    <t>Yes</t>
  </si>
  <si>
    <t>Jan</t>
  </si>
  <si>
    <t>Feb</t>
  </si>
  <si>
    <t>Mar</t>
  </si>
  <si>
    <t>Apr</t>
  </si>
  <si>
    <t>May</t>
  </si>
  <si>
    <t>Jun</t>
  </si>
  <si>
    <t>Jul</t>
  </si>
  <si>
    <t>Aug</t>
  </si>
  <si>
    <t>Sep</t>
  </si>
  <si>
    <t>Oct</t>
  </si>
  <si>
    <t>Nov</t>
  </si>
  <si>
    <t>Dec</t>
  </si>
  <si>
    <t>kWp DC</t>
  </si>
  <si>
    <t>Curves</t>
  </si>
  <si>
    <t xml:space="preserve">y = 0.0114x4 - 0.0753x3 + 0.1735x2 - 0.1627x - 0.0405
</t>
  </si>
  <si>
    <t xml:space="preserve">y = 0.005x2 - 0.0307x - 0.0467
</t>
  </si>
  <si>
    <t xml:space="preserve">y = 0.0203x4 - 0.1409x3 + 0.3477x2 - 0.3577x - 0.0375
</t>
  </si>
  <si>
    <r>
      <t>y = -0.0267x</t>
    </r>
    <r>
      <rPr>
        <vertAlign val="superscript"/>
        <sz val="9"/>
        <color rgb="FF595959"/>
        <rFont val="Calibri"/>
        <family val="2"/>
        <scheme val="minor"/>
      </rPr>
      <t>4</t>
    </r>
    <r>
      <rPr>
        <sz val="9"/>
        <color rgb="FF595959"/>
        <rFont val="Calibri"/>
        <family val="2"/>
        <scheme val="minor"/>
      </rPr>
      <t xml:space="preserve"> + 0.1441x</t>
    </r>
    <r>
      <rPr>
        <vertAlign val="superscript"/>
        <sz val="9"/>
        <color rgb="FF595959"/>
        <rFont val="Calibri"/>
        <family val="2"/>
        <scheme val="minor"/>
      </rPr>
      <t>3</t>
    </r>
    <r>
      <rPr>
        <sz val="9"/>
        <color rgb="FF595959"/>
        <rFont val="Calibri"/>
        <family val="2"/>
        <scheme val="minor"/>
      </rPr>
      <t xml:space="preserve"> - 0.1934x</t>
    </r>
    <r>
      <rPr>
        <vertAlign val="superscript"/>
        <sz val="9"/>
        <color rgb="FF595959"/>
        <rFont val="Calibri"/>
        <family val="2"/>
        <scheme val="minor"/>
      </rPr>
      <t>2</t>
    </r>
    <r>
      <rPr>
        <sz val="9"/>
        <color rgb="FF595959"/>
        <rFont val="Calibri"/>
        <family val="2"/>
        <scheme val="minor"/>
      </rPr>
      <t xml:space="preserve"> - 0.0823x - 0.0545</t>
    </r>
  </si>
  <si>
    <t>y = 0.0386x6 - 0.3474x5 + 1.2173x4 - 2.093x3 + 1.8176x2 - 0.7291x - 0.0977</t>
  </si>
  <si>
    <t xml:space="preserve">y = -0.0272x5 + 0.2255x4 - 0.7129x3 + 1.0621x2 - 0.737x - 0.06 </t>
  </si>
  <si>
    <t xml:space="preserve">y = 0.0245x4 - 0.1573x3 + 0.35x2 - 0.3565x - 0.0417 </t>
  </si>
  <si>
    <r>
      <t>y = -0.0236x</t>
    </r>
    <r>
      <rPr>
        <vertAlign val="superscript"/>
        <sz val="11"/>
        <color theme="1"/>
        <rFont val="Calibri"/>
        <family val="2"/>
        <scheme val="minor"/>
      </rPr>
      <t>5</t>
    </r>
    <r>
      <rPr>
        <sz val="11"/>
        <color theme="1"/>
        <rFont val="Calibri"/>
        <family val="2"/>
        <scheme val="minor"/>
      </rPr>
      <t xml:space="preserve"> + 0.1825x</t>
    </r>
    <r>
      <rPr>
        <vertAlign val="superscript"/>
        <sz val="11"/>
        <color theme="1"/>
        <rFont val="Calibri"/>
        <family val="2"/>
        <scheme val="minor"/>
      </rPr>
      <t>4</t>
    </r>
    <r>
      <rPr>
        <sz val="11"/>
        <color theme="1"/>
        <rFont val="Calibri"/>
        <family val="2"/>
        <scheme val="minor"/>
      </rPr>
      <t xml:space="preserve"> - 0.5265x</t>
    </r>
    <r>
      <rPr>
        <vertAlign val="superscript"/>
        <sz val="11"/>
        <color theme="1"/>
        <rFont val="Calibri"/>
        <family val="2"/>
        <scheme val="minor"/>
      </rPr>
      <t>3</t>
    </r>
    <r>
      <rPr>
        <sz val="11"/>
        <color theme="1"/>
        <rFont val="Calibri"/>
        <family val="2"/>
        <scheme val="minor"/>
      </rPr>
      <t xml:space="preserve"> + 0.6939x</t>
    </r>
    <r>
      <rPr>
        <vertAlign val="superscript"/>
        <sz val="11"/>
        <color theme="1"/>
        <rFont val="Calibri"/>
        <family val="2"/>
        <scheme val="minor"/>
      </rPr>
      <t>2</t>
    </r>
    <r>
      <rPr>
        <sz val="11"/>
        <color theme="1"/>
        <rFont val="Calibri"/>
        <family val="2"/>
        <scheme val="minor"/>
      </rPr>
      <t xml:space="preserve"> - 0.4061x - 0.0359</t>
    </r>
  </si>
  <si>
    <t xml:space="preserve">y = -0.0125x5 + 0.1012x4 - 0.3098x3 + 0.4425x2 - 0.29x - 0.0174 </t>
  </si>
  <si>
    <t>y = 0.0083x4 - 0.0557x3 + 0.1356x2 - 0.1449x - 0.0296</t>
  </si>
  <si>
    <t>y = -0.0107x5 + 0.0818x4 - 0.2324x3 + 0.2994x2 - 0.1692x - 0.0194</t>
  </si>
  <si>
    <t>y = -0.0267x4 + 0.1441x3 - 0.1934x2 - 0.0823x - 0.0545</t>
  </si>
  <si>
    <t>y = -0.0236x5 + 0.1825x4 - 0.5265x3 + 0.6939x2 - 0.4061x - 0.0359</t>
  </si>
  <si>
    <t>Step 2: Use normalized SAM curves to calculate percent demand charge reduction</t>
  </si>
  <si>
    <t>Step 1: Enter the monthly kWh consumed for each site (proposal)</t>
  </si>
  <si>
    <t>Percent PV</t>
  </si>
  <si>
    <t xml:space="preserve">NREL Scaled demand </t>
  </si>
  <si>
    <t>NREL Scaling factor (kWh to kW)</t>
  </si>
  <si>
    <t xml:space="preserve">y = -0.008x3 + 0.0434x2 - 0.0742x + 0.002 </t>
  </si>
  <si>
    <t>Winter Demand Charge</t>
  </si>
  <si>
    <t>Winter Demand Charge ($/kW)</t>
  </si>
  <si>
    <t>Summer demand charge ($/kW)</t>
  </si>
  <si>
    <t>Rate schedule</t>
  </si>
  <si>
    <t>General</t>
  </si>
  <si>
    <t>Results: Estimated Demand Charge Reductions ($)</t>
  </si>
  <si>
    <t>Total Savings</t>
  </si>
  <si>
    <t>Demand Charge Reduction estimation?</t>
  </si>
  <si>
    <t>No</t>
  </si>
  <si>
    <t>Select from the drop down</t>
  </si>
  <si>
    <t>Demand Charge Considered?</t>
  </si>
  <si>
    <t>Estimated Demand Charge Savings (simple, with escalation)</t>
  </si>
  <si>
    <t>PV percentage</t>
  </si>
  <si>
    <t>Percent reduction in demand</t>
  </si>
  <si>
    <t>General Service</t>
  </si>
  <si>
    <t>Peak Controlled</t>
  </si>
  <si>
    <t>Small General Service</t>
  </si>
  <si>
    <t>2019 Rates</t>
  </si>
  <si>
    <t>Summer Demand Charge</t>
  </si>
  <si>
    <t>Total Rate ($/kWh)</t>
  </si>
  <si>
    <t>Other riders</t>
  </si>
  <si>
    <t>Decoupling adjustment</t>
  </si>
  <si>
    <t>Fuel cost rider</t>
  </si>
  <si>
    <t>SOURCE:</t>
  </si>
  <si>
    <t>https://www.xcelenergy.com/company/rates_and_regulations/rates/rate_riders</t>
  </si>
  <si>
    <t>https://www.xcelenergy.com/staticfiles/xe/Regulatory/Regulatory PDFs/rates/MN/Me_Section_5.pdf</t>
  </si>
  <si>
    <t>Summer Rate</t>
  </si>
  <si>
    <t>Winter Rate</t>
  </si>
  <si>
    <t>Weighted Rate by PV production</t>
  </si>
  <si>
    <t>Electricity Rate Schedule (select)</t>
  </si>
  <si>
    <t>Total Charge</t>
  </si>
  <si>
    <t>Percent reduction</t>
  </si>
  <si>
    <t>Site Name</t>
  </si>
  <si>
    <t>SITE 4</t>
  </si>
  <si>
    <t>SITE 5</t>
  </si>
  <si>
    <t>SITE 6</t>
  </si>
  <si>
    <t>SITE 7</t>
  </si>
  <si>
    <t>SITE 8</t>
  </si>
  <si>
    <t>For more information on the data used, explore the "Demand Reduction Curves" page or scroll right on this page to see rate schedule information.</t>
  </si>
  <si>
    <t>Rate Calculations</t>
  </si>
  <si>
    <t>Scaling Factors</t>
  </si>
  <si>
    <t>y = 0.0114x4 - 0.0753x3 + 0.1735x2 - 0.1627x - 0.0405</t>
  </si>
  <si>
    <t>y = 0.005x2 - 0.0307x - 0.0467</t>
  </si>
  <si>
    <t>y = 0.0203x4 - 0.1409x3 + 0.3477x2 - 0.3577x - 0.0375</t>
  </si>
  <si>
    <t>y=-0.008*M2^3 + 0.0434*M2^2 - 0.0742*M2 + 0.002</t>
  </si>
  <si>
    <t>Estimated % demand charge reduction (calculated)</t>
  </si>
  <si>
    <t>This accounts for the fact that solar PV systems, like batteries, become less productive over time. 
0.50% is the industry standard assumption.</t>
  </si>
  <si>
    <t>EXAMPLE SITE 1</t>
  </si>
  <si>
    <t>EXAMPLE SITE 2</t>
  </si>
  <si>
    <t>EXAMPLE SITE 3</t>
  </si>
  <si>
    <t>The Local Government Solar Power Purchase Agreement Calculator</t>
  </si>
  <si>
    <t xml:space="preserve">This incorporates an estimated demand charge reduction. The methodology is adapted from the National Renewable Energy Laboratory and applied to these projects. More information here: https://www.nrel.gov/docs/fy17osti/69016.pdf . It is impossible to predict exactly what demand reduction might be, but this is an "optimistic" best guess. </t>
  </si>
  <si>
    <t>Estimated Incentive</t>
  </si>
  <si>
    <t>per kW</t>
  </si>
  <si>
    <t>Annual Incentive (if in kWh cummulative)</t>
  </si>
  <si>
    <t>Annual Incentive (if in kWh cumulative)</t>
  </si>
  <si>
    <t>Otter Tail Power Capacity Incentive for Publicly Owned Facilities</t>
  </si>
  <si>
    <t>Compare costs and savings for multiple PPA proposals outside of Xcel Energy Territory</t>
  </si>
  <si>
    <r>
      <rPr>
        <b/>
        <sz val="14"/>
        <color theme="1"/>
        <rFont val="Calibri"/>
        <family val="2"/>
        <scheme val="minor"/>
      </rPr>
      <t xml:space="preserve">This calculator is designed to help Minnesota state and local governments make apples-to-apples comparisons between solar Power Purchase Agreement (PPA) proposals. </t>
    </r>
    <r>
      <rPr>
        <sz val="14"/>
        <color theme="1"/>
        <rFont val="Calibri"/>
        <family val="2"/>
        <scheme val="minor"/>
      </rPr>
      <t xml:space="preserve">                    </t>
    </r>
  </si>
  <si>
    <t xml:space="preserve">The utility rate escalation is applied to your average cost of electricity to account for expected changes in electricity rates over time. </t>
  </si>
  <si>
    <r>
      <rPr>
        <b/>
        <sz val="12"/>
        <color theme="1"/>
        <rFont val="Calibri"/>
        <family val="2"/>
        <scheme val="minor"/>
      </rPr>
      <t>STEP 1:</t>
    </r>
    <r>
      <rPr>
        <sz val="12"/>
        <color theme="1"/>
        <rFont val="Calibri"/>
        <family val="2"/>
        <scheme val="minor"/>
      </rPr>
      <t xml:space="preserve"> The green cells in </t>
    </r>
    <r>
      <rPr>
        <b/>
        <sz val="12"/>
        <color theme="1"/>
        <rFont val="Calibri"/>
        <family val="2"/>
        <scheme val="minor"/>
      </rPr>
      <t>Box 1</t>
    </r>
    <r>
      <rPr>
        <sz val="12"/>
        <color theme="1"/>
        <rFont val="Calibri"/>
        <family val="2"/>
        <scheme val="minor"/>
      </rPr>
      <t xml:space="preserve"> contain assumptions that affect the overall cost/savings of PPA-financed solar projects.  These cells are pre-populated with typical values, but you can change the values to see how they affect the overall financial cost/savings. </t>
    </r>
    <r>
      <rPr>
        <b/>
        <sz val="12"/>
        <color theme="1"/>
        <rFont val="Calibri"/>
        <family val="2"/>
        <scheme val="minor"/>
      </rPr>
      <t>If there are solar incentives in your electric utility territory (other than Otter Tail Power Company), you can insert them into the boxes here.</t>
    </r>
  </si>
  <si>
    <r>
      <rPr>
        <b/>
        <sz val="12"/>
        <color theme="1"/>
        <rFont val="Calibri"/>
        <family val="2"/>
        <scheme val="minor"/>
      </rPr>
      <t>STEP 2:</t>
    </r>
    <r>
      <rPr>
        <sz val="12"/>
        <color theme="1"/>
        <rFont val="Calibri"/>
        <family val="2"/>
        <scheme val="minor"/>
      </rPr>
      <t xml:space="preserve">  Enter the details from each proposal into the green cells in </t>
    </r>
    <r>
      <rPr>
        <b/>
        <sz val="12"/>
        <color theme="1"/>
        <rFont val="Calibri"/>
        <family val="2"/>
        <scheme val="minor"/>
      </rPr>
      <t xml:space="preserve">Box 2 </t>
    </r>
    <r>
      <rPr>
        <sz val="12"/>
        <color theme="1"/>
        <rFont val="Calibri"/>
        <family val="2"/>
        <scheme val="minor"/>
      </rPr>
      <t>(rows 21-31). The dark green box indicates an estimation for demand reduction when demand reduction is checked on in Box 1. The "name" can be updated to the developer's name or proposal label.</t>
    </r>
  </si>
  <si>
    <r>
      <t>STEP 3:</t>
    </r>
    <r>
      <rPr>
        <sz val="12"/>
        <color theme="1"/>
        <rFont val="Calibri"/>
        <family val="2"/>
        <scheme val="minor"/>
      </rPr>
      <t xml:space="preserve"> In the </t>
    </r>
    <r>
      <rPr>
        <b/>
        <sz val="12"/>
        <color theme="1"/>
        <rFont val="Calibri"/>
        <family val="2"/>
        <scheme val="minor"/>
      </rPr>
      <t>Demand Charge Calculations</t>
    </r>
    <r>
      <rPr>
        <sz val="12"/>
        <color theme="1"/>
        <rFont val="Calibri"/>
        <family val="2"/>
        <scheme val="minor"/>
      </rPr>
      <t xml:space="preserve"> sheet, enter monthly consumption for each site. If you are comparing proposals for the same site, simply copy and paste monthly consumption into each column.</t>
    </r>
  </si>
  <si>
    <r>
      <rPr>
        <b/>
        <sz val="12"/>
        <color theme="1"/>
        <rFont val="Calibri"/>
        <family val="2"/>
        <scheme val="minor"/>
      </rPr>
      <t>STEP 3:</t>
    </r>
    <r>
      <rPr>
        <sz val="12"/>
        <color theme="1"/>
        <rFont val="Calibri"/>
        <family val="2"/>
        <scheme val="minor"/>
      </rPr>
      <t xml:space="preserve"> When you have finished entering all of the information, take a look at </t>
    </r>
    <r>
      <rPr>
        <b/>
        <sz val="12"/>
        <color theme="1"/>
        <rFont val="Calibri"/>
        <family val="2"/>
        <scheme val="minor"/>
      </rPr>
      <t>Box 3</t>
    </r>
    <r>
      <rPr>
        <sz val="12"/>
        <color theme="1"/>
        <rFont val="Calibri"/>
        <family val="2"/>
        <scheme val="minor"/>
      </rPr>
      <t xml:space="preserve"> to view the monthly costs/savings of each proposal and </t>
    </r>
    <r>
      <rPr>
        <b/>
        <sz val="12"/>
        <color theme="1"/>
        <rFont val="Calibri"/>
        <family val="2"/>
        <scheme val="minor"/>
      </rPr>
      <t>Box 4</t>
    </r>
    <r>
      <rPr>
        <sz val="12"/>
        <color theme="1"/>
        <rFont val="Calibri"/>
        <family val="2"/>
        <scheme val="minor"/>
      </rPr>
      <t xml:space="preserve"> to view the cumulative costs/savings of each proposal. Finally, check out the </t>
    </r>
    <r>
      <rPr>
        <b/>
        <sz val="12"/>
        <color theme="1"/>
        <rFont val="Calibri"/>
        <family val="2"/>
        <scheme val="minor"/>
      </rPr>
      <t>Expected Annual Savings graph</t>
    </r>
    <r>
      <rPr>
        <sz val="12"/>
        <color theme="1"/>
        <rFont val="Calibri"/>
        <family val="2"/>
        <scheme val="minor"/>
      </rPr>
      <t xml:space="preserve"> to see how the proposals compare year-by-year. </t>
    </r>
  </si>
  <si>
    <r>
      <rPr>
        <b/>
        <sz val="12"/>
        <color theme="1"/>
        <rFont val="Calibri"/>
        <family val="2"/>
        <scheme val="minor"/>
      </rPr>
      <t>NOTE:</t>
    </r>
    <r>
      <rPr>
        <sz val="12"/>
        <color theme="1"/>
        <rFont val="Calibri"/>
        <family val="2"/>
        <scheme val="minor"/>
      </rPr>
      <t xml:space="preserve"> This "Summary" tab provides an overview of the costs/savings of each proposal. If you would like more detail on the financial calculations, take a look at the "Site 1, Site  2, etc." tabs, which automatically calculate costs/savings step-by-step based on the inputs in Box 1 and Box 2.</t>
    </r>
  </si>
  <si>
    <t>None</t>
  </si>
  <si>
    <t>BOX 2: Proposals for Comparison - The information for this box will come directly from the proposal/developer.</t>
  </si>
  <si>
    <t>Otter Tail Power - Incentives</t>
  </si>
  <si>
    <t>Rate</t>
  </si>
  <si>
    <t>Capacity Incentive for Publicly Owned Facilities</t>
  </si>
  <si>
    <t>per kW, up to 50% of project costs</t>
  </si>
  <si>
    <t>Select from drop down</t>
  </si>
  <si>
    <t>If you are in Otter Tail Power territory, select "Yes" from the drop down menu. If you are not in Otter Tail Power territory, select "No" from the drop down menu. Solar systems on publicly owned facilities under 40 kW are eligible for an incentive of up to 50% of project costs at $1,250 per kW of installed capacity</t>
  </si>
  <si>
    <t>Other Production Incentive</t>
  </si>
  <si>
    <t>Other Capacity Incentive</t>
  </si>
  <si>
    <t>Estimated Capacity Incentive (Otter Tail or Other)</t>
  </si>
  <si>
    <t>If you are not in Otter Tail Power territory, and your utility provides an incentive that is measured per kilowatt -- one that is dependent on system size rather than the amount of electricity produced from the solar system -- you can input that dollar value per kilowatt in column G.</t>
  </si>
  <si>
    <t>If there is an incentive in your utility territory that is measured per kilowatt hour -- one that is dependent on the amount of electricity produced from the solar system -- you can input that dollar value in column G</t>
  </si>
  <si>
    <t>Estimated Incentive Amount over contract term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</si>
</sst>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409]#,##0.00_);\([$$-409]#,##0.00\)"/>
    <numFmt numFmtId="167" formatCode="&quot;$&quot;#,##0.00000"/>
    <numFmt numFmtId="168" formatCode="&quot;$&quot;#,##0.000"/>
    <numFmt numFmtId="169" formatCode="&quot;$&quot;#,##0"/>
    <numFmt numFmtId="170" formatCode="&quot;$&quot;#,##0.0000_);[Red]\(&quot;$&quot;#,##0.0000\)"/>
    <numFmt numFmtId="171" formatCode="0.000%"/>
    <numFmt numFmtId="172" formatCode="0.0%"/>
    <numFmt numFmtId="173" formatCode="0.0000"/>
    <numFmt numFmtId="174" formatCode="_(* #,##0.00000_);_(* \(#,##0.00000\);_(* &quot;-&quot;??_);_(@_)"/>
    <numFmt numFmtId="175" formatCode="&quot;$&quot;#,##0.00000_);[Red]\(&quot;$&quot;#,##0.00000\)"/>
    <numFmt numFmtId="176" formatCode="_(&quot;$&quot;* #,##0.0000_);_(&quot;$&quot;* \(#,##0.0000\);_(&quot;$&quot;* &quot;-&quot;??_);_(@_)"/>
  </numFmts>
  <fonts count="35"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b/>
      <i/>
      <sz val="14"/>
      <color theme="1"/>
      <name val="Calibri"/>
      <family val="2"/>
      <scheme val="minor"/>
    </font>
    <font>
      <i/>
      <sz val="11"/>
      <color theme="1"/>
      <name val="Calibri"/>
      <family val="2"/>
      <scheme val="minor"/>
    </font>
    <font>
      <sz val="12"/>
      <name val="Calibri"/>
      <family val="2"/>
      <scheme val="minor"/>
    </font>
    <font>
      <sz val="12"/>
      <color rgb="FFC00000"/>
      <name val="Calibri"/>
      <family val="2"/>
      <scheme val="minor"/>
    </font>
    <font>
      <b/>
      <sz val="16"/>
      <color theme="0"/>
      <name val="Calibri"/>
      <family val="2"/>
      <scheme val="minor"/>
    </font>
    <font>
      <sz val="16"/>
      <color theme="0"/>
      <name val="Calibri"/>
      <family val="2"/>
      <scheme val="minor"/>
    </font>
    <font>
      <sz val="14"/>
      <color theme="1"/>
      <name val="Calibri"/>
      <family val="2"/>
      <scheme val="minor"/>
    </font>
    <font>
      <b/>
      <sz val="12"/>
      <name val="Calibri"/>
      <family val="2"/>
      <scheme val="minor"/>
    </font>
    <font>
      <b/>
      <i/>
      <sz val="12"/>
      <name val="Calibri"/>
      <family val="2"/>
      <scheme val="minor"/>
    </font>
    <font>
      <sz val="7"/>
      <color theme="1"/>
      <name val="Calibri"/>
      <family val="2"/>
      <scheme val="minor"/>
    </font>
    <font>
      <b/>
      <sz val="20"/>
      <color theme="1"/>
      <name val="Calibri"/>
      <family val="2"/>
      <scheme val="minor"/>
    </font>
    <font>
      <sz val="11"/>
      <color rgb="FF3F3F76"/>
      <name val="Calibri"/>
      <family val="2"/>
      <scheme val="minor"/>
    </font>
    <font>
      <b/>
      <sz val="11"/>
      <color rgb="FF3F3F3F"/>
      <name val="Calibri"/>
      <family val="2"/>
      <scheme val="minor"/>
    </font>
    <font>
      <sz val="9"/>
      <color rgb="FF595959"/>
      <name val="Calibri"/>
      <family val="2"/>
      <scheme val="minor"/>
    </font>
    <font>
      <vertAlign val="superscript"/>
      <sz val="9"/>
      <color rgb="FF595959"/>
      <name val="Calibri"/>
      <family val="2"/>
      <scheme val="minor"/>
    </font>
    <font>
      <vertAlign val="superscript"/>
      <sz val="11"/>
      <color theme="1"/>
      <name val="Calibri"/>
      <family val="2"/>
      <scheme val="minor"/>
    </font>
    <font>
      <sz val="11"/>
      <color rgb="FF3F3F3F"/>
      <name val="Calibri"/>
      <family val="2"/>
      <scheme val="minor"/>
    </font>
    <font>
      <sz val="11"/>
      <color theme="1"/>
      <name val="Arial"/>
      <family val="2"/>
    </font>
    <font>
      <b/>
      <sz val="11"/>
      <color theme="0"/>
      <name val="Calibri"/>
      <family val="2"/>
      <scheme val="minor"/>
    </font>
    <font>
      <sz val="11"/>
      <color theme="0"/>
      <name val="Calibri"/>
      <family val="2"/>
      <scheme val="minor"/>
    </font>
    <font>
      <b/>
      <sz val="12"/>
      <color rgb="FF3F3F3F"/>
      <name val="Calibri"/>
      <family val="2"/>
      <scheme val="minor"/>
    </font>
    <font>
      <i/>
      <sz val="12"/>
      <color theme="1"/>
      <name val="Calibri"/>
      <family val="2"/>
      <scheme val="minor"/>
    </font>
    <font>
      <b/>
      <sz val="14"/>
      <color theme="0"/>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b/>
      <i/>
      <sz val="12"/>
      <color theme="1"/>
      <name val="Calibri"/>
      <family val="2"/>
      <scheme val="minor"/>
    </font>
    <font>
      <sz val="11"/>
      <color rgb="FF5A8B25"/>
      <name val="Calibri"/>
      <family val="2"/>
      <scheme val="minor"/>
    </font>
  </fonts>
  <fills count="21">
    <fill>
      <patternFill patternType="none"/>
    </fill>
    <fill>
      <patternFill patternType="gray125"/>
    </fill>
    <fill>
      <patternFill patternType="solid">
        <fgColor rgb="FF99FF99"/>
        <bgColor indexed="64"/>
      </patternFill>
    </fill>
    <fill>
      <patternFill patternType="solid">
        <fgColor rgb="FF92D050"/>
        <bgColor indexed="64"/>
      </patternFill>
    </fill>
    <fill>
      <patternFill patternType="solid">
        <fgColor theme="0"/>
        <bgColor indexed="64"/>
      </patternFill>
    </fill>
    <fill>
      <patternFill patternType="solid">
        <fgColor rgb="FF005397"/>
        <bgColor indexed="64"/>
      </patternFill>
    </fill>
    <fill>
      <patternFill patternType="solid">
        <fgColor rgb="FFE4B53A"/>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rgb="FFFF7C80"/>
        <bgColor indexed="64"/>
      </patternFill>
    </fill>
    <fill>
      <patternFill patternType="solid">
        <fgColor theme="2"/>
        <bgColor indexed="64"/>
      </patternFill>
    </fill>
    <fill>
      <patternFill patternType="solid">
        <fgColor rgb="FF86A8CC"/>
        <bgColor indexed="64"/>
      </patternFill>
    </fill>
    <fill>
      <patternFill patternType="solid">
        <fgColor theme="0" tint="-0.249977111117893"/>
        <bgColor indexed="64"/>
      </patternFill>
    </fill>
    <fill>
      <patternFill patternType="solid">
        <fgColor rgb="FFFFCC99"/>
      </patternFill>
    </fill>
    <fill>
      <patternFill patternType="solid">
        <fgColor rgb="FFF2F2F2"/>
      </patternFill>
    </fill>
    <fill>
      <patternFill patternType="solid">
        <fgColor rgb="FF5A8B25"/>
        <bgColor indexed="64"/>
      </patternFill>
    </fill>
    <fill>
      <patternFill patternType="solid">
        <fgColor theme="0" tint="-4.9989318521683403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rgb="FF3F3F3F"/>
      </left>
      <right/>
      <top style="thin">
        <color rgb="FF3F3F3F"/>
      </top>
      <bottom style="thin">
        <color rgb="FF3F3F3F"/>
      </bottom>
      <diagonal/>
    </border>
  </borders>
  <cellStyleXfs count="7">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8" fillId="17" borderId="22" applyNumberFormat="0" applyAlignment="0" applyProtection="0"/>
    <xf numFmtId="0" fontId="19" fillId="18" borderId="23" applyNumberFormat="0" applyAlignment="0" applyProtection="0"/>
    <xf numFmtId="0" fontId="30" fillId="0" borderId="0" applyNumberFormat="0" applyFill="0" applyBorder="0" applyAlignment="0" applyProtection="0"/>
  </cellStyleXfs>
  <cellXfs count="226">
    <xf numFmtId="0" fontId="0" fillId="0" borderId="0" xfId="0"/>
    <xf numFmtId="0" fontId="0" fillId="4" borderId="0" xfId="0" applyFill="1" applyProtection="1"/>
    <xf numFmtId="0" fontId="0" fillId="4" borderId="0" xfId="0" applyFill="1" applyBorder="1" applyProtection="1"/>
    <xf numFmtId="0" fontId="0" fillId="4" borderId="0" xfId="0" applyFill="1" applyAlignment="1" applyProtection="1"/>
    <xf numFmtId="0" fontId="6" fillId="5" borderId="2"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7" borderId="1" xfId="0" applyFont="1" applyFill="1" applyBorder="1" applyAlignment="1" applyProtection="1">
      <alignment horizontal="center" vertical="center"/>
    </xf>
    <xf numFmtId="0" fontId="4" fillId="4" borderId="0" xfId="0" applyFont="1" applyFill="1" applyBorder="1" applyAlignment="1" applyProtection="1">
      <alignment vertical="center" wrapText="1"/>
    </xf>
    <xf numFmtId="0" fontId="1" fillId="8" borderId="1" xfId="0" applyFont="1" applyFill="1" applyBorder="1"/>
    <xf numFmtId="0" fontId="8" fillId="8" borderId="1" xfId="0" applyFont="1" applyFill="1" applyBorder="1"/>
    <xf numFmtId="0" fontId="0" fillId="9" borderId="1" xfId="0" applyFill="1" applyBorder="1"/>
    <xf numFmtId="43" fontId="0" fillId="9" borderId="1" xfId="2" applyFont="1" applyFill="1" applyBorder="1"/>
    <xf numFmtId="0" fontId="8" fillId="7" borderId="1" xfId="0" applyFont="1" applyFill="1" applyBorder="1"/>
    <xf numFmtId="0" fontId="1" fillId="10" borderId="1" xfId="0" applyFont="1" applyFill="1" applyBorder="1"/>
    <xf numFmtId="43" fontId="1" fillId="10" borderId="1" xfId="2" applyFont="1" applyFill="1" applyBorder="1"/>
    <xf numFmtId="0" fontId="0" fillId="9" borderId="0" xfId="0" applyFill="1" applyBorder="1"/>
    <xf numFmtId="0" fontId="4" fillId="4" borderId="0" xfId="0" applyFont="1" applyFill="1" applyBorder="1" applyAlignment="1" applyProtection="1">
      <alignment horizontal="center" vertical="center" wrapText="1"/>
    </xf>
    <xf numFmtId="0" fontId="11" fillId="11" borderId="10" xfId="0" applyFont="1" applyFill="1" applyBorder="1" applyAlignment="1">
      <alignment vertical="center"/>
    </xf>
    <xf numFmtId="0" fontId="12" fillId="11" borderId="11" xfId="0" applyFont="1" applyFill="1" applyBorder="1" applyAlignment="1">
      <alignment vertical="center"/>
    </xf>
    <xf numFmtId="0" fontId="12" fillId="11" borderId="12" xfId="0" applyFont="1" applyFill="1" applyBorder="1" applyAlignment="1">
      <alignment vertical="center"/>
    </xf>
    <xf numFmtId="0" fontId="0" fillId="0" borderId="0" xfId="0"/>
    <xf numFmtId="167" fontId="0" fillId="0" borderId="1" xfId="0" applyNumberFormat="1" applyFill="1" applyBorder="1"/>
    <xf numFmtId="0" fontId="0" fillId="0" borderId="1" xfId="0" applyFill="1" applyBorder="1"/>
    <xf numFmtId="169" fontId="0" fillId="0" borderId="1" xfId="0" applyNumberFormat="1" applyFill="1" applyBorder="1"/>
    <xf numFmtId="168" fontId="0" fillId="0" borderId="1" xfId="0" applyNumberFormat="1" applyFill="1" applyBorder="1"/>
    <xf numFmtId="0" fontId="5" fillId="4" borderId="0" xfId="0" applyFont="1" applyFill="1" applyBorder="1" applyAlignment="1" applyProtection="1">
      <alignment horizontal="center" vertical="center"/>
    </xf>
    <xf numFmtId="0" fontId="0" fillId="4" borderId="0" xfId="0" applyFill="1" applyBorder="1" applyAlignment="1" applyProtection="1">
      <alignment horizontal="left" vertical="center" wrapText="1" indent="1"/>
    </xf>
    <xf numFmtId="0" fontId="4" fillId="4" borderId="0" xfId="0" applyFont="1" applyFill="1" applyBorder="1" applyAlignment="1" applyProtection="1">
      <alignment horizontal="left" vertical="center" indent="1"/>
    </xf>
    <xf numFmtId="0" fontId="3" fillId="4" borderId="0" xfId="0" applyFont="1" applyFill="1" applyBorder="1" applyAlignment="1" applyProtection="1">
      <alignment vertical="center" wrapText="1"/>
    </xf>
    <xf numFmtId="49" fontId="3" fillId="4" borderId="0" xfId="0" applyNumberFormat="1" applyFont="1" applyFill="1" applyBorder="1" applyAlignment="1" applyProtection="1">
      <alignment horizontal="center" vertical="center" wrapText="1"/>
    </xf>
    <xf numFmtId="8" fontId="3" fillId="4" borderId="0" xfId="0" applyNumberFormat="1" applyFont="1" applyFill="1" applyBorder="1" applyAlignment="1" applyProtection="1">
      <alignment horizontal="center" vertical="center"/>
    </xf>
    <xf numFmtId="0" fontId="4" fillId="0" borderId="1" xfId="0" applyFont="1" applyBorder="1" applyAlignment="1" applyProtection="1">
      <alignment horizontal="left" vertical="center" indent="1"/>
    </xf>
    <xf numFmtId="43" fontId="0" fillId="0" borderId="0" xfId="0" applyNumberFormat="1"/>
    <xf numFmtId="0" fontId="0" fillId="0" borderId="0" xfId="0" applyProtection="1"/>
    <xf numFmtId="166" fontId="3" fillId="4" borderId="0" xfId="1" applyNumberFormat="1" applyFont="1" applyFill="1" applyBorder="1" applyAlignment="1" applyProtection="1">
      <alignment horizontal="right" vertical="center" indent="1"/>
    </xf>
    <xf numFmtId="0" fontId="0" fillId="12" borderId="0" xfId="0" applyFill="1"/>
    <xf numFmtId="0" fontId="5" fillId="6"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49" fontId="12" fillId="11" borderId="11" xfId="0" applyNumberFormat="1" applyFont="1" applyFill="1" applyBorder="1" applyAlignment="1">
      <alignment vertical="center"/>
    </xf>
    <xf numFmtId="0" fontId="1" fillId="7" borderId="2" xfId="0" applyFont="1" applyFill="1" applyBorder="1" applyAlignment="1">
      <alignment horizontal="center" vertical="center" wrapText="1"/>
    </xf>
    <xf numFmtId="44" fontId="0" fillId="0" borderId="1" xfId="0" applyNumberFormat="1" applyFill="1" applyBorder="1"/>
    <xf numFmtId="165" fontId="0" fillId="0" borderId="1" xfId="2" applyNumberFormat="1" applyFont="1" applyFill="1" applyBorder="1"/>
    <xf numFmtId="0" fontId="0" fillId="6" borderId="1" xfId="0" applyFill="1" applyBorder="1"/>
    <xf numFmtId="165" fontId="0" fillId="6" borderId="1" xfId="2" applyNumberFormat="1" applyFont="1" applyFill="1" applyBorder="1"/>
    <xf numFmtId="168" fontId="0" fillId="6" borderId="1" xfId="0" applyNumberFormat="1" applyFill="1" applyBorder="1"/>
    <xf numFmtId="169" fontId="0" fillId="6" borderId="1" xfId="0" applyNumberFormat="1" applyFill="1" applyBorder="1"/>
    <xf numFmtId="44" fontId="0" fillId="6" borderId="1" xfId="0" applyNumberFormat="1" applyFill="1" applyBorder="1"/>
    <xf numFmtId="167" fontId="0" fillId="6" borderId="1" xfId="0" applyNumberFormat="1" applyFill="1" applyBorder="1"/>
    <xf numFmtId="0" fontId="3" fillId="6" borderId="1" xfId="0" applyFont="1" applyFill="1" applyBorder="1" applyAlignment="1" applyProtection="1">
      <alignment vertical="center" wrapText="1"/>
    </xf>
    <xf numFmtId="164" fontId="0" fillId="12" borderId="0" xfId="0" applyNumberFormat="1" applyFill="1"/>
    <xf numFmtId="6" fontId="3" fillId="0" borderId="1" xfId="0" applyNumberFormat="1" applyFont="1" applyBorder="1" applyAlignment="1" applyProtection="1">
      <alignment horizontal="center" vertical="center"/>
    </xf>
    <xf numFmtId="0" fontId="6" fillId="5" borderId="0" xfId="0" applyFont="1" applyFill="1" applyBorder="1" applyAlignment="1" applyProtection="1">
      <alignment vertical="center" wrapText="1"/>
    </xf>
    <xf numFmtId="0" fontId="1" fillId="15"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11" borderId="11" xfId="0" applyNumberFormat="1" applyFont="1" applyFill="1" applyBorder="1" applyAlignment="1">
      <alignment vertical="center"/>
    </xf>
    <xf numFmtId="0" fontId="3" fillId="3" borderId="1" xfId="0" applyNumberFormat="1" applyFont="1" applyFill="1" applyBorder="1" applyAlignment="1" applyProtection="1">
      <alignment horizontal="center"/>
      <protection locked="0"/>
    </xf>
    <xf numFmtId="0" fontId="3" fillId="6" borderId="1" xfId="0" applyFont="1" applyFill="1" applyBorder="1" applyAlignment="1" applyProtection="1">
      <alignment horizontal="center" vertical="center"/>
    </xf>
    <xf numFmtId="49" fontId="3" fillId="16" borderId="1" xfId="0" applyNumberFormat="1" applyFont="1" applyFill="1" applyBorder="1" applyAlignment="1" applyProtection="1">
      <alignment horizontal="center" vertical="center" wrapText="1"/>
    </xf>
    <xf numFmtId="0" fontId="12" fillId="11" borderId="11" xfId="0" applyNumberFormat="1" applyFont="1" applyFill="1" applyBorder="1" applyAlignment="1">
      <alignment horizontal="left" vertical="center"/>
    </xf>
    <xf numFmtId="0" fontId="16" fillId="4" borderId="0" xfId="0" applyFont="1" applyFill="1" applyBorder="1" applyAlignment="1" applyProtection="1">
      <alignment horizontal="left" wrapText="1"/>
    </xf>
    <xf numFmtId="0" fontId="0" fillId="0" borderId="0" xfId="0" applyAlignment="1">
      <alignment wrapText="1"/>
    </xf>
    <xf numFmtId="0" fontId="0" fillId="0" borderId="0" xfId="0" applyFill="1" applyBorder="1"/>
    <xf numFmtId="0" fontId="20" fillId="0" borderId="0" xfId="0" applyFont="1" applyAlignment="1">
      <alignment horizontal="center" vertical="center" readingOrder="1"/>
    </xf>
    <xf numFmtId="0" fontId="0" fillId="0" borderId="0" xfId="0" applyFont="1"/>
    <xf numFmtId="172" fontId="0" fillId="0" borderId="0" xfId="3" applyNumberFormat="1" applyFont="1"/>
    <xf numFmtId="10" fontId="23" fillId="18" borderId="23" xfId="5" applyNumberFormat="1" applyFont="1"/>
    <xf numFmtId="0" fontId="4" fillId="0" borderId="1" xfId="0" applyFont="1" applyBorder="1" applyAlignment="1" applyProtection="1">
      <alignment horizontal="left" vertical="center" wrapText="1" indent="1"/>
    </xf>
    <xf numFmtId="0" fontId="0" fillId="4" borderId="0" xfId="0" applyFill="1" applyProtection="1"/>
    <xf numFmtId="0" fontId="0" fillId="4" borderId="0" xfId="0" applyFill="1" applyBorder="1" applyProtection="1"/>
    <xf numFmtId="169" fontId="0" fillId="0" borderId="1" xfId="0" applyNumberFormat="1" applyFill="1" applyBorder="1"/>
    <xf numFmtId="0" fontId="0" fillId="0" borderId="0" xfId="0" applyProtection="1"/>
    <xf numFmtId="9" fontId="3" fillId="3" borderId="1" xfId="3" applyFont="1" applyFill="1" applyBorder="1" applyAlignment="1" applyProtection="1">
      <alignment horizontal="center"/>
    </xf>
    <xf numFmtId="0" fontId="0" fillId="6" borderId="1" xfId="0" applyFill="1" applyBorder="1"/>
    <xf numFmtId="165" fontId="0" fillId="6" borderId="1" xfId="2" applyNumberFormat="1" applyFont="1" applyFill="1" applyBorder="1"/>
    <xf numFmtId="168" fontId="0" fillId="6" borderId="1" xfId="0" applyNumberFormat="1" applyFill="1" applyBorder="1"/>
    <xf numFmtId="169" fontId="0" fillId="6" borderId="1" xfId="0" applyNumberFormat="1" applyFill="1" applyBorder="1"/>
    <xf numFmtId="44" fontId="0" fillId="6" borderId="1" xfId="0" applyNumberFormat="1" applyFill="1" applyBorder="1"/>
    <xf numFmtId="167" fontId="0" fillId="6" borderId="1" xfId="0" applyNumberFormat="1" applyFill="1" applyBorder="1"/>
    <xf numFmtId="0" fontId="3" fillId="3" borderId="1" xfId="0" applyNumberFormat="1" applyFont="1" applyFill="1" applyBorder="1" applyAlignment="1" applyProtection="1">
      <alignment horizontal="center"/>
      <protection locked="0"/>
    </xf>
    <xf numFmtId="1" fontId="3" fillId="3" borderId="1" xfId="0" applyNumberFormat="1" applyFont="1" applyFill="1" applyBorder="1" applyAlignment="1" applyProtection="1">
      <alignment horizontal="center"/>
      <protection locked="0"/>
    </xf>
    <xf numFmtId="0" fontId="1" fillId="0" borderId="0" xfId="0" applyFont="1"/>
    <xf numFmtId="0" fontId="0" fillId="0" borderId="0" xfId="0" applyAlignment="1">
      <alignment wrapText="1"/>
    </xf>
    <xf numFmtId="0" fontId="0" fillId="0" borderId="0" xfId="0" applyFill="1" applyBorder="1"/>
    <xf numFmtId="0" fontId="1" fillId="0" borderId="0" xfId="0" applyFont="1" applyFill="1" applyBorder="1"/>
    <xf numFmtId="0" fontId="0" fillId="0" borderId="1" xfId="0" applyBorder="1" applyProtection="1"/>
    <xf numFmtId="0" fontId="0" fillId="0" borderId="1" xfId="0" applyBorder="1" applyAlignment="1" applyProtection="1">
      <alignment wrapText="1"/>
    </xf>
    <xf numFmtId="8" fontId="0" fillId="0" borderId="1" xfId="0" applyNumberFormat="1" applyBorder="1"/>
    <xf numFmtId="176" fontId="0" fillId="0" borderId="1" xfId="1" applyNumberFormat="1" applyFont="1" applyBorder="1" applyProtection="1"/>
    <xf numFmtId="0" fontId="0" fillId="0" borderId="1" xfId="0" applyBorder="1"/>
    <xf numFmtId="174" fontId="0" fillId="0" borderId="1" xfId="2" applyNumberFormat="1" applyFont="1" applyBorder="1"/>
    <xf numFmtId="174" fontId="24" fillId="0" borderId="1" xfId="0" applyNumberFormat="1" applyFont="1" applyBorder="1" applyAlignment="1">
      <alignment vertical="center"/>
    </xf>
    <xf numFmtId="175" fontId="0" fillId="0" borderId="1" xfId="0" applyNumberFormat="1" applyBorder="1"/>
    <xf numFmtId="0" fontId="5" fillId="3" borderId="1" xfId="0" applyNumberFormat="1" applyFont="1" applyFill="1" applyBorder="1" applyAlignment="1" applyProtection="1">
      <alignment horizontal="center"/>
      <protection locked="0"/>
    </xf>
    <xf numFmtId="165" fontId="3" fillId="3" borderId="1" xfId="2" applyNumberFormat="1" applyFont="1" applyFill="1" applyBorder="1" applyAlignment="1" applyProtection="1"/>
    <xf numFmtId="170" fontId="3" fillId="3" borderId="1" xfId="0" applyNumberFormat="1" applyFont="1" applyFill="1" applyBorder="1" applyAlignment="1" applyProtection="1">
      <protection locked="0"/>
    </xf>
    <xf numFmtId="10" fontId="3" fillId="3" borderId="1" xfId="0" applyNumberFormat="1" applyFont="1" applyFill="1" applyBorder="1" applyAlignment="1" applyProtection="1">
      <alignment horizontal="right"/>
      <protection locked="0"/>
    </xf>
    <xf numFmtId="0" fontId="18" fillId="0" borderId="0" xfId="4" applyFill="1" applyBorder="1"/>
    <xf numFmtId="44" fontId="0" fillId="0" borderId="0" xfId="1" applyFont="1" applyFill="1" applyBorder="1"/>
    <xf numFmtId="10" fontId="3" fillId="19" borderId="1" xfId="0" applyNumberFormat="1" applyFont="1" applyFill="1" applyBorder="1" applyAlignment="1" applyProtection="1">
      <alignment horizontal="right"/>
    </xf>
    <xf numFmtId="0" fontId="0" fillId="0" borderId="0" xfId="0" applyBorder="1" applyProtection="1"/>
    <xf numFmtId="0" fontId="1" fillId="6" borderId="0" xfId="0" applyFont="1" applyFill="1"/>
    <xf numFmtId="0" fontId="0" fillId="6" borderId="0" xfId="0" applyFill="1"/>
    <xf numFmtId="0" fontId="1" fillId="6" borderId="1" xfId="0" applyFont="1" applyFill="1" applyBorder="1"/>
    <xf numFmtId="0" fontId="0" fillId="6" borderId="1" xfId="0" applyFill="1" applyBorder="1" applyAlignment="1">
      <alignment wrapText="1"/>
    </xf>
    <xf numFmtId="0" fontId="18" fillId="3" borderId="1" xfId="4" applyFill="1" applyBorder="1"/>
    <xf numFmtId="165" fontId="18" fillId="3" borderId="1" xfId="2" applyNumberFormat="1" applyFont="1" applyFill="1" applyBorder="1"/>
    <xf numFmtId="0" fontId="0" fillId="6" borderId="1" xfId="0" applyFill="1" applyBorder="1" applyAlignment="1"/>
    <xf numFmtId="0" fontId="1" fillId="0" borderId="0" xfId="0" applyFont="1" applyAlignment="1">
      <alignment wrapText="1"/>
    </xf>
    <xf numFmtId="0" fontId="1" fillId="0" borderId="0" xfId="0" applyFont="1" applyFill="1" applyBorder="1" applyAlignment="1">
      <alignment wrapText="1"/>
    </xf>
    <xf numFmtId="0" fontId="18" fillId="14" borderId="22" xfId="4" applyFill="1" applyAlignment="1">
      <alignment wrapText="1"/>
    </xf>
    <xf numFmtId="0" fontId="1" fillId="0" borderId="1" xfId="0" applyFont="1" applyBorder="1"/>
    <xf numFmtId="0" fontId="5" fillId="0" borderId="1" xfId="0" applyFont="1" applyBorder="1"/>
    <xf numFmtId="171" fontId="27" fillId="18" borderId="1" xfId="5" applyNumberFormat="1" applyFont="1" applyBorder="1"/>
    <xf numFmtId="44" fontId="0" fillId="20" borderId="1" xfId="1" applyFont="1" applyFill="1" applyBorder="1"/>
    <xf numFmtId="0" fontId="0" fillId="6" borderId="0" xfId="0" applyFill="1" applyBorder="1"/>
    <xf numFmtId="44" fontId="0" fillId="20" borderId="2" xfId="1" applyFont="1" applyFill="1" applyBorder="1"/>
    <xf numFmtId="0" fontId="1" fillId="20" borderId="1" xfId="0" applyFont="1" applyFill="1" applyBorder="1"/>
    <xf numFmtId="0" fontId="0" fillId="7" borderId="1" xfId="0" applyFill="1" applyBorder="1"/>
    <xf numFmtId="44" fontId="0" fillId="7" borderId="1" xfId="0" applyNumberFormat="1" applyFill="1" applyBorder="1"/>
    <xf numFmtId="0" fontId="0" fillId="7" borderId="1" xfId="0" applyNumberFormat="1" applyFill="1" applyBorder="1"/>
    <xf numFmtId="10" fontId="0" fillId="7" borderId="1" xfId="3" applyNumberFormat="1" applyFont="1" applyFill="1" applyBorder="1"/>
    <xf numFmtId="0" fontId="11" fillId="5" borderId="1" xfId="0" applyFont="1" applyFill="1" applyBorder="1" applyAlignment="1"/>
    <xf numFmtId="173" fontId="0" fillId="20" borderId="1" xfId="0" applyNumberFormat="1" applyFill="1" applyBorder="1"/>
    <xf numFmtId="1" fontId="0" fillId="20" borderId="1" xfId="0" applyNumberFormat="1" applyFill="1" applyBorder="1"/>
    <xf numFmtId="0" fontId="1" fillId="6" borderId="10" xfId="0" applyFont="1" applyFill="1" applyBorder="1"/>
    <xf numFmtId="0" fontId="0" fillId="6" borderId="10" xfId="0" applyFill="1" applyBorder="1" applyAlignment="1"/>
    <xf numFmtId="0" fontId="18" fillId="3" borderId="10" xfId="4" applyFill="1" applyBorder="1"/>
    <xf numFmtId="10" fontId="23" fillId="18" borderId="26" xfId="5" applyNumberFormat="1" applyFont="1" applyBorder="1"/>
    <xf numFmtId="44" fontId="0" fillId="20" borderId="10" xfId="1" applyFont="1" applyFill="1" applyBorder="1"/>
    <xf numFmtId="44" fontId="0" fillId="20" borderId="5" xfId="1" applyFont="1" applyFill="1" applyBorder="1"/>
    <xf numFmtId="0" fontId="0" fillId="7" borderId="10" xfId="0" applyFill="1" applyBorder="1"/>
    <xf numFmtId="44" fontId="0" fillId="7" borderId="10" xfId="0" applyNumberFormat="1" applyFill="1" applyBorder="1"/>
    <xf numFmtId="10" fontId="0" fillId="7" borderId="10" xfId="3" applyNumberFormat="1" applyFont="1" applyFill="1" applyBorder="1"/>
    <xf numFmtId="0" fontId="11" fillId="5" borderId="12" xfId="0" applyFont="1" applyFill="1" applyBorder="1" applyAlignment="1"/>
    <xf numFmtId="0" fontId="0" fillId="0" borderId="12" xfId="0" applyBorder="1"/>
    <xf numFmtId="0" fontId="0" fillId="6" borderId="12" xfId="0" applyFill="1" applyBorder="1"/>
    <xf numFmtId="0" fontId="0" fillId="6" borderId="12" xfId="0" applyFill="1" applyBorder="1" applyAlignment="1">
      <alignment horizontal="center"/>
    </xf>
    <xf numFmtId="0" fontId="1" fillId="0" borderId="0" xfId="0" applyFont="1" applyFill="1" applyBorder="1" applyAlignment="1">
      <alignment horizontal="left"/>
    </xf>
    <xf numFmtId="0" fontId="0" fillId="0" borderId="0" xfId="0" applyFill="1" applyBorder="1" applyAlignment="1"/>
    <xf numFmtId="171" fontId="23" fillId="0" borderId="0" xfId="5" applyNumberFormat="1" applyFont="1" applyFill="1" applyBorder="1"/>
    <xf numFmtId="0" fontId="18" fillId="0" borderId="0" xfId="4" applyFill="1" applyBorder="1" applyAlignment="1">
      <alignment wrapText="1"/>
    </xf>
    <xf numFmtId="10" fontId="23" fillId="0" borderId="0" xfId="5" applyNumberFormat="1" applyFont="1" applyFill="1" applyBorder="1"/>
    <xf numFmtId="44" fontId="0" fillId="0" borderId="0" xfId="0" applyNumberFormat="1" applyFill="1" applyBorder="1"/>
    <xf numFmtId="10" fontId="0" fillId="0" borderId="0" xfId="3" applyNumberFormat="1" applyFont="1" applyFill="1" applyBorder="1"/>
    <xf numFmtId="0" fontId="25" fillId="5" borderId="14" xfId="0" applyFont="1" applyFill="1" applyBorder="1"/>
    <xf numFmtId="0" fontId="26" fillId="5" borderId="16" xfId="0" applyFont="1" applyFill="1" applyBorder="1"/>
    <xf numFmtId="0" fontId="26" fillId="5" borderId="15" xfId="0" applyFont="1" applyFill="1" applyBorder="1"/>
    <xf numFmtId="0" fontId="0" fillId="20" borderId="1" xfId="0" applyFill="1" applyBorder="1"/>
    <xf numFmtId="0" fontId="0" fillId="20" borderId="1" xfId="0" applyFill="1" applyBorder="1" applyAlignment="1"/>
    <xf numFmtId="2" fontId="0" fillId="0" borderId="0" xfId="0" applyNumberFormat="1"/>
    <xf numFmtId="3" fontId="18" fillId="3" borderId="1" xfId="4" applyNumberFormat="1" applyFill="1" applyBorder="1"/>
    <xf numFmtId="0" fontId="30" fillId="0" borderId="0" xfId="6"/>
    <xf numFmtId="10" fontId="32" fillId="3" borderId="1" xfId="0" applyNumberFormat="1" applyFont="1" applyFill="1" applyBorder="1" applyAlignment="1" applyProtection="1">
      <alignment horizontal="center" vertical="center"/>
      <protection locked="0"/>
    </xf>
    <xf numFmtId="167" fontId="32" fillId="3" borderId="1" xfId="1" applyNumberFormat="1" applyFont="1" applyFill="1" applyBorder="1" applyAlignment="1" applyProtection="1">
      <alignment horizontal="center" vertical="center"/>
      <protection locked="0"/>
    </xf>
    <xf numFmtId="10" fontId="32" fillId="3" borderId="1" xfId="3" applyNumberFormat="1" applyFont="1" applyFill="1" applyBorder="1" applyAlignment="1" applyProtection="1">
      <alignment horizontal="center" vertical="center"/>
      <protection locked="0"/>
    </xf>
    <xf numFmtId="49" fontId="32" fillId="3" borderId="1" xfId="3" applyNumberFormat="1" applyFont="1" applyFill="1" applyBorder="1" applyAlignment="1" applyProtection="1">
      <alignment horizontal="center" vertical="center"/>
      <protection locked="0"/>
    </xf>
    <xf numFmtId="0" fontId="3" fillId="6" borderId="0" xfId="0" applyFont="1" applyFill="1" applyBorder="1" applyAlignment="1" applyProtection="1">
      <alignment horizontal="left"/>
    </xf>
    <xf numFmtId="0" fontId="13" fillId="6" borderId="0" xfId="0" applyFont="1" applyFill="1" applyBorder="1" applyAlignment="1" applyProtection="1">
      <alignment horizontal="left"/>
    </xf>
    <xf numFmtId="0" fontId="1" fillId="6" borderId="0" xfId="0" applyFont="1" applyFill="1" applyBorder="1" applyAlignment="1" applyProtection="1">
      <alignment horizontal="left" wrapText="1"/>
    </xf>
    <xf numFmtId="0" fontId="17" fillId="6" borderId="5" xfId="0" applyFont="1" applyFill="1" applyBorder="1" applyAlignment="1" applyProtection="1">
      <alignment vertical="center"/>
    </xf>
    <xf numFmtId="0" fontId="17" fillId="6" borderId="6" xfId="0" applyFont="1" applyFill="1" applyBorder="1" applyAlignment="1" applyProtection="1">
      <alignment vertical="center"/>
    </xf>
    <xf numFmtId="0" fontId="17" fillId="6" borderId="7" xfId="0" applyFont="1" applyFill="1" applyBorder="1" applyAlignment="1" applyProtection="1">
      <alignment vertical="center"/>
    </xf>
    <xf numFmtId="0" fontId="7" fillId="6" borderId="8" xfId="0" applyFont="1" applyFill="1" applyBorder="1" applyAlignment="1" applyProtection="1">
      <alignment vertical="center"/>
    </xf>
    <xf numFmtId="0" fontId="7" fillId="6" borderId="4" xfId="0" applyFont="1" applyFill="1" applyBorder="1" applyAlignment="1" applyProtection="1">
      <alignment vertical="center"/>
    </xf>
    <xf numFmtId="0" fontId="7" fillId="6" borderId="9" xfId="0" applyFont="1" applyFill="1" applyBorder="1" applyAlignment="1" applyProtection="1">
      <alignment vertical="center"/>
    </xf>
    <xf numFmtId="0" fontId="29" fillId="5" borderId="14" xfId="0" applyFont="1" applyFill="1" applyBorder="1" applyAlignment="1" applyProtection="1">
      <alignment vertical="center"/>
    </xf>
    <xf numFmtId="0" fontId="29" fillId="5" borderId="16" xfId="0" applyFont="1" applyFill="1" applyBorder="1" applyAlignment="1" applyProtection="1">
      <alignment vertical="center"/>
    </xf>
    <xf numFmtId="0" fontId="29" fillId="5" borderId="15" xfId="0" applyFont="1" applyFill="1" applyBorder="1" applyAlignment="1" applyProtection="1">
      <alignment vertical="center"/>
    </xf>
    <xf numFmtId="0" fontId="13" fillId="4" borderId="17" xfId="0" applyFont="1" applyFill="1" applyBorder="1" applyAlignment="1" applyProtection="1">
      <alignment horizontal="left" vertical="center" wrapText="1"/>
    </xf>
    <xf numFmtId="0" fontId="13" fillId="4" borderId="1" xfId="0" applyFont="1" applyFill="1" applyBorder="1" applyAlignment="1" applyProtection="1">
      <alignment horizontal="left" vertical="center" wrapText="1"/>
    </xf>
    <xf numFmtId="0" fontId="13" fillId="4" borderId="18" xfId="0" applyFont="1" applyFill="1" applyBorder="1" applyAlignment="1" applyProtection="1">
      <alignment horizontal="left" vertical="center" wrapText="1"/>
    </xf>
    <xf numFmtId="0" fontId="4" fillId="4" borderId="17"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4" borderId="18" xfId="0" applyFont="1" applyFill="1" applyBorder="1" applyAlignment="1" applyProtection="1">
      <alignment horizontal="left" vertical="center" wrapText="1"/>
    </xf>
    <xf numFmtId="0" fontId="0" fillId="0" borderId="10" xfId="0" applyFont="1" applyBorder="1" applyAlignment="1" applyProtection="1">
      <alignment vertical="center" wrapText="1"/>
    </xf>
    <xf numFmtId="0" fontId="0" fillId="0" borderId="11" xfId="0" applyFont="1" applyBorder="1" applyAlignment="1" applyProtection="1">
      <alignment vertical="center" wrapText="1"/>
    </xf>
    <xf numFmtId="0" fontId="0" fillId="0" borderId="12" xfId="0" applyFont="1" applyBorder="1" applyAlignment="1" applyProtection="1">
      <alignment vertical="center" wrapText="1"/>
    </xf>
    <xf numFmtId="0" fontId="28" fillId="4" borderId="19" xfId="0" applyFont="1" applyFill="1" applyBorder="1" applyAlignment="1" applyProtection="1">
      <alignment horizontal="left" vertical="center" wrapText="1"/>
    </xf>
    <xf numFmtId="0" fontId="28" fillId="4" borderId="20" xfId="0" applyFont="1" applyFill="1" applyBorder="1" applyAlignment="1" applyProtection="1">
      <alignment horizontal="left" vertical="center" wrapText="1"/>
    </xf>
    <xf numFmtId="0" fontId="28" fillId="4" borderId="21" xfId="0" applyFont="1" applyFill="1" applyBorder="1" applyAlignment="1" applyProtection="1">
      <alignment horizontal="left" vertical="center" wrapText="1"/>
    </xf>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2" xfId="0" applyFont="1" applyFill="1" applyBorder="1" applyAlignment="1" applyProtection="1">
      <alignment vertical="center"/>
    </xf>
    <xf numFmtId="0" fontId="29" fillId="5" borderId="10" xfId="0" applyFont="1" applyFill="1" applyBorder="1" applyAlignment="1" applyProtection="1">
      <alignment vertical="center" wrapText="1"/>
    </xf>
    <xf numFmtId="0" fontId="29" fillId="5" borderId="11" xfId="0" applyFont="1" applyFill="1" applyBorder="1" applyAlignment="1" applyProtection="1">
      <alignment vertical="center" wrapText="1"/>
    </xf>
    <xf numFmtId="0" fontId="29" fillId="5" borderId="12" xfId="0" applyFont="1" applyFill="1" applyBorder="1" applyAlignment="1" applyProtection="1">
      <alignment vertical="center" wrapText="1"/>
    </xf>
    <xf numFmtId="0" fontId="5" fillId="4" borderId="24"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5" fillId="4" borderId="25" xfId="0" applyFont="1" applyFill="1" applyBorder="1" applyAlignment="1" applyProtection="1">
      <alignment horizontal="left" vertical="center" wrapText="1"/>
    </xf>
    <xf numFmtId="0" fontId="4" fillId="4" borderId="24"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4" fillId="4" borderId="25" xfId="0" applyFont="1" applyFill="1" applyBorder="1" applyAlignment="1" applyProtection="1">
      <alignment horizontal="left" vertical="center" wrapText="1"/>
    </xf>
    <xf numFmtId="0" fontId="3" fillId="14" borderId="1" xfId="0" applyFont="1" applyFill="1" applyBorder="1" applyAlignment="1" applyProtection="1">
      <alignment horizontal="center" vertical="center" textRotation="90" wrapText="1"/>
    </xf>
    <xf numFmtId="0" fontId="29" fillId="5" borderId="13" xfId="0" applyFont="1" applyFill="1" applyBorder="1" applyAlignment="1" applyProtection="1">
      <alignment vertical="center" wrapText="1"/>
    </xf>
    <xf numFmtId="0" fontId="29" fillId="5" borderId="0" xfId="0"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9" fillId="5" borderId="1" xfId="0" applyFont="1" applyFill="1" applyBorder="1" applyAlignment="1" applyProtection="1">
      <alignment horizontal="left" vertical="center" wrapText="1"/>
    </xf>
    <xf numFmtId="0" fontId="29" fillId="5" borderId="8" xfId="0" applyFont="1" applyFill="1" applyBorder="1" applyAlignment="1" applyProtection="1">
      <alignment horizontal="center" vertical="center" wrapText="1"/>
    </xf>
    <xf numFmtId="0" fontId="29" fillId="5" borderId="4" xfId="0" applyFont="1" applyFill="1" applyBorder="1" applyAlignment="1" applyProtection="1">
      <alignment horizontal="center" vertical="center" wrapText="1"/>
    </xf>
    <xf numFmtId="0" fontId="28" fillId="0" borderId="0" xfId="0" applyFont="1" applyBorder="1" applyAlignment="1" applyProtection="1">
      <alignment horizontal="left" vertical="center" wrapText="1" indent="2"/>
    </xf>
    <xf numFmtId="0" fontId="33" fillId="0" borderId="0" xfId="0" applyFont="1" applyBorder="1" applyAlignment="1" applyProtection="1">
      <alignment horizontal="left" vertical="center" wrapText="1" indent="2"/>
    </xf>
    <xf numFmtId="0" fontId="8" fillId="4" borderId="6" xfId="0" applyFont="1" applyFill="1" applyBorder="1" applyAlignment="1" applyProtection="1">
      <alignment horizontal="left" vertical="center" wrapText="1" indent="2"/>
    </xf>
    <xf numFmtId="0" fontId="7" fillId="4" borderId="0" xfId="0" applyFont="1" applyFill="1" applyBorder="1" applyAlignment="1" applyProtection="1">
      <alignment horizontal="left" vertical="center" wrapText="1" indent="2"/>
    </xf>
    <xf numFmtId="0" fontId="25" fillId="5" borderId="0" xfId="0" applyFont="1" applyFill="1" applyAlignment="1">
      <alignment horizontal="left"/>
    </xf>
    <xf numFmtId="0" fontId="0" fillId="20" borderId="10" xfId="0" applyFill="1" applyBorder="1" applyAlignment="1">
      <alignment horizontal="left"/>
    </xf>
    <xf numFmtId="0" fontId="0" fillId="20" borderId="11" xfId="0" applyFill="1" applyBorder="1" applyAlignment="1">
      <alignment horizontal="left"/>
    </xf>
    <xf numFmtId="0" fontId="0" fillId="20" borderId="12" xfId="0" applyFill="1" applyBorder="1" applyAlignment="1">
      <alignment horizontal="left"/>
    </xf>
    <xf numFmtId="0" fontId="3" fillId="6" borderId="0" xfId="0" applyFont="1" applyFill="1" applyBorder="1" applyAlignment="1" applyProtection="1"/>
    <xf numFmtId="0" fontId="13" fillId="6" borderId="0" xfId="0" applyFont="1" applyFill="1" applyBorder="1" applyAlignment="1" applyProtection="1"/>
    <xf numFmtId="0" fontId="1" fillId="0" borderId="1" xfId="0" applyFont="1" applyBorder="1" applyProtection="1"/>
    <xf numFmtId="0" fontId="1" fillId="0" borderId="2" xfId="0" applyFont="1" applyBorder="1" applyAlignment="1" applyProtection="1">
      <alignment horizontal="center" wrapText="1"/>
    </xf>
    <xf numFmtId="6" fontId="34" fillId="0" borderId="1" xfId="0" applyNumberFormat="1" applyFont="1" applyBorder="1" applyProtection="1"/>
    <xf numFmtId="0" fontId="1" fillId="0" borderId="3" xfId="0" applyFont="1" applyBorder="1" applyAlignment="1" applyProtection="1">
      <alignment horizontal="center" wrapText="1"/>
    </xf>
    <xf numFmtId="0" fontId="34" fillId="0" borderId="1" xfId="0" applyFont="1" applyBorder="1" applyProtection="1"/>
    <xf numFmtId="0" fontId="32" fillId="0" borderId="10" xfId="0" applyFont="1" applyBorder="1" applyAlignment="1" applyProtection="1">
      <alignment horizontal="left" vertical="center" wrapText="1"/>
    </xf>
    <xf numFmtId="0" fontId="32" fillId="0" borderId="11" xfId="0" applyFont="1" applyBorder="1" applyAlignment="1" applyProtection="1">
      <alignment horizontal="left" vertical="center" wrapText="1"/>
    </xf>
    <xf numFmtId="0" fontId="32" fillId="0" borderId="12"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12"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164" fontId="3" fillId="19" borderId="1" xfId="0" applyNumberFormat="1" applyFont="1" applyFill="1" applyBorder="1" applyAlignment="1" applyProtection="1">
      <alignment horizontal="right"/>
    </xf>
  </cellXfs>
  <cellStyles count="7">
    <cellStyle name="Comma" xfId="2" builtinId="3"/>
    <cellStyle name="Currency" xfId="1" builtinId="4"/>
    <cellStyle name="Hyperlink" xfId="6" builtinId="8"/>
    <cellStyle name="Input" xfId="4" builtinId="20"/>
    <cellStyle name="Normal" xfId="0" builtinId="0"/>
    <cellStyle name="Output" xfId="5" builtinId="21"/>
    <cellStyle name="Percent" xfId="3" builtinId="5"/>
  </cellStyles>
  <dxfs count="0"/>
  <tableStyles count="0" defaultTableStyle="TableStyleMedium2" defaultPivotStyle="PivotStyleLight16"/>
  <colors>
    <mruColors>
      <color rgb="FFE4B53A"/>
      <color rgb="FF005397"/>
      <color rgb="FFFF7C80"/>
      <color rgb="FF5A8B25"/>
      <color rgb="FF6BA42C"/>
      <color rgb="FF72AF2F"/>
      <color rgb="FFF3C3EA"/>
      <color rgb="FF99FF99"/>
      <color rgb="FF86A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7504004971021"/>
          <c:y val="0.19438004934067926"/>
          <c:w val="0.81732402228002043"/>
          <c:h val="0.59776910769036751"/>
        </c:manualLayout>
      </c:layout>
      <c:lineChart>
        <c:grouping val="standard"/>
        <c:varyColors val="0"/>
        <c:ser>
          <c:idx val="1"/>
          <c:order val="0"/>
          <c:tx>
            <c:strRef>
              <c:f>Summary!$D$25</c:f>
              <c:strCache>
                <c:ptCount val="1"/>
                <c:pt idx="0">
                  <c:v>EXAMPLE SITE 1</c:v>
                </c:pt>
              </c:strCache>
            </c:strRef>
          </c:tx>
          <c:marker>
            <c:symbol val="none"/>
          </c:marker>
          <c:val>
            <c:numRef>
              <c:f>'Example Site 1'!$M$3:$M$32</c:f>
              <c:numCache>
                <c:formatCode>"$"#,##0</c:formatCode>
                <c:ptCount val="30"/>
                <c:pt idx="0">
                  <c:v>38848.584655999999</c:v>
                </c:pt>
                <c:pt idx="1">
                  <c:v>1316.655890314179</c:v>
                </c:pt>
                <c:pt idx="2">
                  <c:v>1247.3241816131317</c:v>
                </c:pt>
                <c:pt idx="3">
                  <c:v>1178.0835310609928</c:v>
                </c:pt>
                <c:pt idx="4">
                  <c:v>1108.9279462354777</c:v>
                </c:pt>
                <c:pt idx="5">
                  <c:v>1039.8514406088975</c:v>
                </c:pt>
                <c:pt idx="6">
                  <c:v>970.84803302956857</c:v>
                </c:pt>
                <c:pt idx="7">
                  <c:v>901.91174720354832</c:v>
                </c:pt>
                <c:pt idx="8">
                  <c:v>833.0366111766723</c:v>
                </c:pt>
                <c:pt idx="9">
                  <c:v>764.21665681683112</c:v>
                </c:pt>
                <c:pt idx="10">
                  <c:v>695.4459192964606</c:v>
                </c:pt>
                <c:pt idx="11">
                  <c:v>626.71843657517775</c:v>
                </c:pt>
                <c:pt idx="12">
                  <c:v>558.02824888253861</c:v>
                </c:pt>
                <c:pt idx="13">
                  <c:v>3930.3283481544031</c:v>
                </c:pt>
                <c:pt idx="14">
                  <c:v>3894.3505803577291</c:v>
                </c:pt>
                <c:pt idx="15">
                  <c:v>3858.7021488558812</c:v>
                </c:pt>
                <c:pt idx="16">
                  <c:v>3823.3800389427879</c:v>
                </c:pt>
                <c:pt idx="17">
                  <c:v>3788.3812635086406</c:v>
                </c:pt>
                <c:pt idx="18">
                  <c:v>3753.7028627872901</c:v>
                </c:pt>
                <c:pt idx="19">
                  <c:v>3719.341904105941</c:v>
                </c:pt>
                <c:pt idx="20">
                  <c:v>3685.2954816371416</c:v>
                </c:pt>
                <c:pt idx="21">
                  <c:v>3651.5607161530493</c:v>
                </c:pt>
                <c:pt idx="22">
                  <c:v>3618.1347547819337</c:v>
                </c:pt>
                <c:pt idx="23">
                  <c:v>3585.0147707669225</c:v>
                </c:pt>
                <c:pt idx="24">
                  <c:v>3552.1979632269463</c:v>
                </c:pt>
                <c:pt idx="25">
                  <c:v>3519.6815569198734</c:v>
                </c:pt>
                <c:pt idx="26">
                  <c:v>3487.4628020078158</c:v>
                </c:pt>
                <c:pt idx="27">
                  <c:v>3455.5389738245822</c:v>
                </c:pt>
                <c:pt idx="28">
                  <c:v>3423.907372645258</c:v>
                </c:pt>
                <c:pt idx="29">
                  <c:v>3392.5653234578936</c:v>
                </c:pt>
              </c:numCache>
            </c:numRef>
          </c:val>
          <c:smooth val="0"/>
          <c:extLst>
            <c:ext xmlns:c16="http://schemas.microsoft.com/office/drawing/2014/chart" uri="{C3380CC4-5D6E-409C-BE32-E72D297353CC}">
              <c16:uniqueId val="{00000000-2A10-43FD-AF72-D1601B3D2E87}"/>
            </c:ext>
          </c:extLst>
        </c:ser>
        <c:ser>
          <c:idx val="0"/>
          <c:order val="1"/>
          <c:tx>
            <c:strRef>
              <c:f>Summary!$E$25</c:f>
              <c:strCache>
                <c:ptCount val="1"/>
                <c:pt idx="0">
                  <c:v>EXAMPLE SITE 2</c:v>
                </c:pt>
              </c:strCache>
            </c:strRef>
          </c:tx>
          <c:marker>
            <c:symbol val="none"/>
          </c:marker>
          <c:val>
            <c:numRef>
              <c:f>'Example Site 2'!$M$3:$M$32</c:f>
              <c:numCache>
                <c:formatCode>"$"#,##0</c:formatCode>
                <c:ptCount val="30"/>
                <c:pt idx="0">
                  <c:v>-1378.24712</c:v>
                </c:pt>
                <c:pt idx="1">
                  <c:v>-1307.3187120360001</c:v>
                </c:pt>
                <c:pt idx="2">
                  <c:v>-1237.8944410816387</c:v>
                </c:pt>
                <c:pt idx="3">
                  <c:v>-1169.9480059312325</c:v>
                </c:pt>
                <c:pt idx="4">
                  <c:v>-1103.4535298663034</c:v>
                </c:pt>
                <c:pt idx="5">
                  <c:v>-1038.3855540763825</c:v>
                </c:pt>
                <c:pt idx="6">
                  <c:v>-974.71903117950626</c:v>
                </c:pt>
                <c:pt idx="7">
                  <c:v>-912.42931884094401</c:v>
                </c:pt>
                <c:pt idx="8">
                  <c:v>-851.49217348866409</c:v>
                </c:pt>
                <c:pt idx="9">
                  <c:v>-791.88374412412509</c:v>
                </c:pt>
                <c:pt idx="10">
                  <c:v>-733.58056622692277</c:v>
                </c:pt>
                <c:pt idx="11">
                  <c:v>-676.55955575192081</c:v>
                </c:pt>
                <c:pt idx="12">
                  <c:v>-620.79800321747041</c:v>
                </c:pt>
                <c:pt idx="13">
                  <c:v>-566.2735678833526</c:v>
                </c:pt>
                <c:pt idx="14">
                  <c:v>-512.96427201710117</c:v>
                </c:pt>
                <c:pt idx="15">
                  <c:v>-460.84849524738041</c:v>
                </c:pt>
                <c:pt idx="16">
                  <c:v>-409.90496900312525</c:v>
                </c:pt>
                <c:pt idx="17">
                  <c:v>-360.11277103714514</c:v>
                </c:pt>
                <c:pt idx="18">
                  <c:v>-311.45132003293202</c:v>
                </c:pt>
                <c:pt idx="19">
                  <c:v>-263.90037029343057</c:v>
                </c:pt>
                <c:pt idx="20">
                  <c:v>-217.4400065105371</c:v>
                </c:pt>
                <c:pt idx="21">
                  <c:v>-172.05063861411313</c:v>
                </c:pt>
                <c:pt idx="22">
                  <c:v>-127.71299669933796</c:v>
                </c:pt>
                <c:pt idx="23">
                  <c:v>-84.408126031202443</c:v>
                </c:pt>
                <c:pt idx="24">
                  <c:v>-42.117382125013563</c:v>
                </c:pt>
                <c:pt idx="25">
                  <c:v>7319.8103787394693</c:v>
                </c:pt>
                <c:pt idx="26">
                  <c:v>7252.8056873259302</c:v>
                </c:pt>
                <c:pt idx="27">
                  <c:v>7186.4143490512197</c:v>
                </c:pt>
                <c:pt idx="28">
                  <c:v>7120.6307493521626</c:v>
                </c:pt>
                <c:pt idx="29">
                  <c:v>7055.4493250606429</c:v>
                </c:pt>
              </c:numCache>
            </c:numRef>
          </c:val>
          <c:smooth val="0"/>
          <c:extLst>
            <c:ext xmlns:c16="http://schemas.microsoft.com/office/drawing/2014/chart" uri="{C3380CC4-5D6E-409C-BE32-E72D297353CC}">
              <c16:uniqueId val="{00000000-D1AF-4FBB-8705-426FFBBF5ED0}"/>
            </c:ext>
          </c:extLst>
        </c:ser>
        <c:ser>
          <c:idx val="3"/>
          <c:order val="2"/>
          <c:tx>
            <c:strRef>
              <c:f>Summary!$F$25</c:f>
              <c:strCache>
                <c:ptCount val="1"/>
                <c:pt idx="0">
                  <c:v>EXAMPLE SITE 3</c:v>
                </c:pt>
              </c:strCache>
            </c:strRef>
          </c:tx>
          <c:marker>
            <c:symbol val="none"/>
          </c:marker>
          <c:val>
            <c:numRef>
              <c:f>'Example Site 3'!$M$3:$M$32</c:f>
              <c:numCache>
                <c:formatCode>"$"#,##0</c:formatCode>
                <c:ptCount val="30"/>
                <c:pt idx="0">
                  <c:v>-8081.4586759999984</c:v>
                </c:pt>
                <c:pt idx="1">
                  <c:v>-7674.2528652434294</c:v>
                </c:pt>
                <c:pt idx="2">
                  <c:v>-7276.9473950934953</c:v>
                </c:pt>
                <c:pt idx="3">
                  <c:v>-6889.3372918777968</c:v>
                </c:pt>
                <c:pt idx="4">
                  <c:v>-6511.2215764259709</c:v>
                </c:pt>
                <c:pt idx="5">
                  <c:v>-6142.4031882664094</c:v>
                </c:pt>
                <c:pt idx="6">
                  <c:v>-5782.6889112437821</c:v>
                </c:pt>
                <c:pt idx="7">
                  <c:v>-5431.8893005307664</c:v>
                </c:pt>
                <c:pt idx="8">
                  <c:v>-5089.8186110081424</c:v>
                </c:pt>
                <c:pt idx="9">
                  <c:v>-4756.2947269876649</c:v>
                </c:pt>
                <c:pt idx="10">
                  <c:v>-4431.1390932527393</c:v>
                </c:pt>
                <c:pt idx="11">
                  <c:v>-4114.176647392308</c:v>
                </c:pt>
                <c:pt idx="12">
                  <c:v>-3805.2357534038379</c:v>
                </c:pt>
                <c:pt idx="13">
                  <c:v>-3504.1481365418886</c:v>
                </c:pt>
                <c:pt idx="14">
                  <c:v>-3210.7488193887898</c:v>
                </c:pt>
                <c:pt idx="15">
                  <c:v>-2924.8760591249334</c:v>
                </c:pt>
                <c:pt idx="16">
                  <c:v>-2646.3712859760849</c:v>
                </c:pt>
                <c:pt idx="17">
                  <c:v>-2375.0790428159371</c:v>
                </c:pt>
                <c:pt idx="18">
                  <c:v>-2110.8469259022759</c:v>
                </c:pt>
                <c:pt idx="19">
                  <c:v>-1853.5255267256418</c:v>
                </c:pt>
                <c:pt idx="20">
                  <c:v>22863.798446670222</c:v>
                </c:pt>
                <c:pt idx="21">
                  <c:v>22654.505899432916</c:v>
                </c:pt>
                <c:pt idx="22">
                  <c:v>22447.12919178942</c:v>
                </c:pt>
                <c:pt idx="23">
                  <c:v>22241.650786367296</c:v>
                </c:pt>
                <c:pt idx="24">
                  <c:v>22038.05330632918</c:v>
                </c:pt>
                <c:pt idx="25">
                  <c:v>21836.319533903235</c:v>
                </c:pt>
                <c:pt idx="26">
                  <c:v>21636.43240892711</c:v>
                </c:pt>
                <c:pt idx="27">
                  <c:v>21438.3750274052</c:v>
                </c:pt>
                <c:pt idx="28">
                  <c:v>21242.130640079096</c:v>
                </c:pt>
                <c:pt idx="29">
                  <c:v>21047.68265101115</c:v>
                </c:pt>
              </c:numCache>
            </c:numRef>
          </c:val>
          <c:smooth val="0"/>
          <c:extLst>
            <c:ext xmlns:c16="http://schemas.microsoft.com/office/drawing/2014/chart" uri="{C3380CC4-5D6E-409C-BE32-E72D297353CC}">
              <c16:uniqueId val="{00000001-D1AF-4FBB-8705-426FFBBF5ED0}"/>
            </c:ext>
          </c:extLst>
        </c:ser>
        <c:ser>
          <c:idx val="4"/>
          <c:order val="3"/>
          <c:tx>
            <c:strRef>
              <c:f>Summary!$G$25</c:f>
              <c:strCache>
                <c:ptCount val="1"/>
                <c:pt idx="0">
                  <c:v>SITE 4</c:v>
                </c:pt>
              </c:strCache>
            </c:strRef>
          </c:tx>
          <c:marker>
            <c:symbol val="none"/>
          </c:marker>
          <c:val>
            <c:numRef>
              <c:f>'Site 4'!$M$3:$M$32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2-D1AF-4FBB-8705-426FFBBF5ED0}"/>
            </c:ext>
          </c:extLst>
        </c:ser>
        <c:ser>
          <c:idx val="5"/>
          <c:order val="4"/>
          <c:tx>
            <c:strRef>
              <c:f>Summary!$H$25</c:f>
              <c:strCache>
                <c:ptCount val="1"/>
                <c:pt idx="0">
                  <c:v>SITE 5</c:v>
                </c:pt>
              </c:strCache>
            </c:strRef>
          </c:tx>
          <c:marker>
            <c:symbol val="none"/>
          </c:marker>
          <c:val>
            <c:numRef>
              <c:f>'Site 5'!$M$3:$M$32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3-D1AF-4FBB-8705-426FFBBF5ED0}"/>
            </c:ext>
          </c:extLst>
        </c:ser>
        <c:ser>
          <c:idx val="6"/>
          <c:order val="5"/>
          <c:tx>
            <c:strRef>
              <c:f>Summary!$I$25</c:f>
              <c:strCache>
                <c:ptCount val="1"/>
                <c:pt idx="0">
                  <c:v>SITE 6</c:v>
                </c:pt>
              </c:strCache>
            </c:strRef>
          </c:tx>
          <c:marker>
            <c:symbol val="none"/>
          </c:marker>
          <c:val>
            <c:numRef>
              <c:f>'Site 6'!$M$3:$M$32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4-D1AF-4FBB-8705-426FFBBF5ED0}"/>
            </c:ext>
          </c:extLst>
        </c:ser>
        <c:ser>
          <c:idx val="7"/>
          <c:order val="6"/>
          <c:tx>
            <c:strRef>
              <c:f>Summary!$J$25</c:f>
              <c:strCache>
                <c:ptCount val="1"/>
                <c:pt idx="0">
                  <c:v>SITE 7</c:v>
                </c:pt>
              </c:strCache>
            </c:strRef>
          </c:tx>
          <c:marker>
            <c:symbol val="none"/>
          </c:marker>
          <c:val>
            <c:numRef>
              <c:f>'Site 7'!$M$3:$M$32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extLst>
            <c:ext xmlns:c16="http://schemas.microsoft.com/office/drawing/2014/chart" uri="{C3380CC4-5D6E-409C-BE32-E72D297353CC}">
              <c16:uniqueId val="{00000005-D1AF-4FBB-8705-426FFBBF5ED0}"/>
            </c:ext>
          </c:extLst>
        </c:ser>
        <c:ser>
          <c:idx val="8"/>
          <c:order val="7"/>
          <c:tx>
            <c:strRef>
              <c:f>Summary!$K$25</c:f>
              <c:strCache>
                <c:ptCount val="1"/>
                <c:pt idx="0">
                  <c:v>SITE 8</c:v>
                </c:pt>
              </c:strCache>
              <c:extLst xmlns:c15="http://schemas.microsoft.com/office/drawing/2012/chart"/>
            </c:strRef>
          </c:tx>
          <c:marker>
            <c:symbol val="none"/>
          </c:marker>
          <c:val>
            <c:numRef>
              <c:f>'Site 8'!$M$3:$M$32</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D1AF-4FBB-8705-426FFBBF5ED0}"/>
            </c:ext>
          </c:extLst>
        </c:ser>
        <c:dLbls>
          <c:showLegendKey val="0"/>
          <c:showVal val="0"/>
          <c:showCatName val="0"/>
          <c:showSerName val="0"/>
          <c:showPercent val="0"/>
          <c:showBubbleSize val="0"/>
        </c:dLbls>
        <c:smooth val="0"/>
        <c:axId val="559034712"/>
        <c:axId val="559035104"/>
        <c:extLst/>
      </c:lineChart>
      <c:catAx>
        <c:axId val="559034712"/>
        <c:scaling>
          <c:orientation val="minMax"/>
        </c:scaling>
        <c:delete val="0"/>
        <c:axPos val="b"/>
        <c:title>
          <c:tx>
            <c:rich>
              <a:bodyPr/>
              <a:lstStyle/>
              <a:p>
                <a:pPr>
                  <a:defRPr/>
                </a:pPr>
                <a:r>
                  <a:rPr lang="en-US"/>
                  <a:t>Year</a:t>
                </a:r>
              </a:p>
            </c:rich>
          </c:tx>
          <c:overlay val="0"/>
        </c:title>
        <c:majorTickMark val="out"/>
        <c:minorTickMark val="none"/>
        <c:tickLblPos val="nextTo"/>
        <c:crossAx val="559035104"/>
        <c:crosses val="autoZero"/>
        <c:auto val="1"/>
        <c:lblAlgn val="ctr"/>
        <c:lblOffset val="100"/>
        <c:noMultiLvlLbl val="0"/>
      </c:catAx>
      <c:valAx>
        <c:axId val="559035104"/>
        <c:scaling>
          <c:orientation val="minMax"/>
        </c:scaling>
        <c:delete val="0"/>
        <c:axPos val="l"/>
        <c:majorGridlines/>
        <c:numFmt formatCode="_(&quot;$&quot;* #,##0.00_);_(&quot;$&quot;* \(#,##0.00\);_(&quot;$&quot;* &quot;-&quot;??_);_(@_)" sourceLinked="0"/>
        <c:majorTickMark val="none"/>
        <c:minorTickMark val="none"/>
        <c:tickLblPos val="nextTo"/>
        <c:crossAx val="559034712"/>
        <c:crosses val="autoZero"/>
        <c:crossBetween val="between"/>
      </c:valAx>
    </c:plotArea>
    <c:legend>
      <c:legendPos val="b"/>
      <c:layout>
        <c:manualLayout>
          <c:xMode val="edge"/>
          <c:yMode val="edge"/>
          <c:x val="0.21554954048427241"/>
          <c:y val="0.90540960851032481"/>
          <c:w val="0.59802255842827046"/>
          <c:h val="4.1673868510338649E-2"/>
        </c:manualLayout>
      </c:layout>
      <c:overlay val="0"/>
    </c:legend>
    <c:plotVisOnly val="1"/>
    <c:dispBlanksAs val="gap"/>
    <c:showDLblsOverMax val="0"/>
  </c:chart>
  <c:spPr>
    <a:ln w="9525">
      <a:solidFill>
        <a:schemeClr val="tx1"/>
      </a:solidFill>
    </a:ln>
  </c:spPr>
  <c:txPr>
    <a:bodyPr/>
    <a:lstStyle/>
    <a:p>
      <a:pPr>
        <a:defRPr sz="1200" b="1"/>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'[1]decision support'!$V$1</c:f>
              <c:strCache>
                <c:ptCount val="1"/>
                <c:pt idx="0">
                  <c:v>Apr</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support'!$V$2:$V$101</c:f>
              <c:numCache>
                <c:formatCode>General</c:formatCode>
                <c:ptCount val="100"/>
                <c:pt idx="0">
                  <c:v>-5.4558409257341178E-2</c:v>
                </c:pt>
                <c:pt idx="1">
                  <c:v>-6.0269038178615515E-2</c:v>
                </c:pt>
                <c:pt idx="2">
                  <c:v>-6.5979667099889852E-2</c:v>
                </c:pt>
                <c:pt idx="3">
                  <c:v>-7.1690296021164196E-2</c:v>
                </c:pt>
                <c:pt idx="4">
                  <c:v>-7.740092494243854E-2</c:v>
                </c:pt>
                <c:pt idx="5">
                  <c:v>-8.311155386371287E-2</c:v>
                </c:pt>
                <c:pt idx="6">
                  <c:v>-8.8822182784987214E-2</c:v>
                </c:pt>
                <c:pt idx="7">
                  <c:v>-9.4532811706261557E-2</c:v>
                </c:pt>
                <c:pt idx="8">
                  <c:v>-0.1002434406275359</c:v>
                </c:pt>
                <c:pt idx="9">
                  <c:v>-0.10595406954881023</c:v>
                </c:pt>
                <c:pt idx="10">
                  <c:v>-0.11166469847008458</c:v>
                </c:pt>
                <c:pt idx="11">
                  <c:v>-0.11737400792996301</c:v>
                </c:pt>
                <c:pt idx="12">
                  <c:v>-0.12308463685123736</c:v>
                </c:pt>
                <c:pt idx="13">
                  <c:v>-0.12879526577251169</c:v>
                </c:pt>
                <c:pt idx="14">
                  <c:v>-0.13450589469378604</c:v>
                </c:pt>
                <c:pt idx="15">
                  <c:v>-0.14021652361506037</c:v>
                </c:pt>
                <c:pt idx="16">
                  <c:v>-0.1459271525363347</c:v>
                </c:pt>
                <c:pt idx="17">
                  <c:v>-0.15083554892892725</c:v>
                </c:pt>
                <c:pt idx="18">
                  <c:v>-0.15282133832969377</c:v>
                </c:pt>
                <c:pt idx="19">
                  <c:v>-0.15480712773046049</c:v>
                </c:pt>
                <c:pt idx="20">
                  <c:v>-0.15679423659262293</c:v>
                </c:pt>
                <c:pt idx="21">
                  <c:v>-0.15878002599338945</c:v>
                </c:pt>
                <c:pt idx="22">
                  <c:v>-0.16076713485555197</c:v>
                </c:pt>
                <c:pt idx="23">
                  <c:v>-0.1627529242563186</c:v>
                </c:pt>
                <c:pt idx="24">
                  <c:v>-0.16474003311848101</c:v>
                </c:pt>
                <c:pt idx="25">
                  <c:v>-0.16490892417715086</c:v>
                </c:pt>
                <c:pt idx="26">
                  <c:v>-0.16490892417715086</c:v>
                </c:pt>
                <c:pt idx="27">
                  <c:v>-0.16490892417715086</c:v>
                </c:pt>
                <c:pt idx="28">
                  <c:v>-0.16490892417715086</c:v>
                </c:pt>
                <c:pt idx="29">
                  <c:v>-0.16490892417715086</c:v>
                </c:pt>
                <c:pt idx="30">
                  <c:v>-0.16490892417715086</c:v>
                </c:pt>
                <c:pt idx="31">
                  <c:v>-0.16490892417715086</c:v>
                </c:pt>
                <c:pt idx="32">
                  <c:v>-0.16490892417715086</c:v>
                </c:pt>
                <c:pt idx="33">
                  <c:v>-0.16490892417715086</c:v>
                </c:pt>
                <c:pt idx="34">
                  <c:v>-0.16490892417715086</c:v>
                </c:pt>
                <c:pt idx="35">
                  <c:v>-0.16490892417715086</c:v>
                </c:pt>
                <c:pt idx="36">
                  <c:v>-0.16490892417715086</c:v>
                </c:pt>
                <c:pt idx="37">
                  <c:v>-0.16490892417715086</c:v>
                </c:pt>
                <c:pt idx="38">
                  <c:v>-0.16490892417715086</c:v>
                </c:pt>
                <c:pt idx="39">
                  <c:v>-0.16490892417715086</c:v>
                </c:pt>
                <c:pt idx="40">
                  <c:v>-0.16490892417715086</c:v>
                </c:pt>
                <c:pt idx="41">
                  <c:v>-0.16490892417715086</c:v>
                </c:pt>
                <c:pt idx="42">
                  <c:v>-0.16490892417715086</c:v>
                </c:pt>
                <c:pt idx="43">
                  <c:v>-0.16490892417715086</c:v>
                </c:pt>
                <c:pt idx="44">
                  <c:v>-0.16490892417715086</c:v>
                </c:pt>
                <c:pt idx="45">
                  <c:v>-0.16490892417715086</c:v>
                </c:pt>
                <c:pt idx="46">
                  <c:v>-0.16490892417715086</c:v>
                </c:pt>
                <c:pt idx="47">
                  <c:v>-0.16490892417715086</c:v>
                </c:pt>
                <c:pt idx="48">
                  <c:v>-0.16490892417715086</c:v>
                </c:pt>
                <c:pt idx="49">
                  <c:v>-0.16490892417715086</c:v>
                </c:pt>
                <c:pt idx="50">
                  <c:v>-0.16490892417715086</c:v>
                </c:pt>
                <c:pt idx="51">
                  <c:v>-0.16490892417715086</c:v>
                </c:pt>
                <c:pt idx="52">
                  <c:v>-0.16490892417715086</c:v>
                </c:pt>
                <c:pt idx="53">
                  <c:v>-0.16490892417715086</c:v>
                </c:pt>
                <c:pt idx="54">
                  <c:v>-0.16490892417715086</c:v>
                </c:pt>
                <c:pt idx="55">
                  <c:v>-0.16490892417715086</c:v>
                </c:pt>
                <c:pt idx="56">
                  <c:v>-0.16490892417715086</c:v>
                </c:pt>
                <c:pt idx="57">
                  <c:v>-0.16490892417715086</c:v>
                </c:pt>
                <c:pt idx="58">
                  <c:v>-0.16490892417715086</c:v>
                </c:pt>
                <c:pt idx="59">
                  <c:v>-0.16490892417715086</c:v>
                </c:pt>
                <c:pt idx="60">
                  <c:v>-0.16490892417715086</c:v>
                </c:pt>
                <c:pt idx="61">
                  <c:v>-0.16490892417715086</c:v>
                </c:pt>
                <c:pt idx="62">
                  <c:v>-0.16490892417715086</c:v>
                </c:pt>
                <c:pt idx="63">
                  <c:v>-0.16490892417715086</c:v>
                </c:pt>
                <c:pt idx="64">
                  <c:v>-0.16490892417715086</c:v>
                </c:pt>
                <c:pt idx="65">
                  <c:v>-0.16490892417715086</c:v>
                </c:pt>
                <c:pt idx="66">
                  <c:v>-0.16490892417715086</c:v>
                </c:pt>
                <c:pt idx="67">
                  <c:v>-0.16490892417715086</c:v>
                </c:pt>
                <c:pt idx="68">
                  <c:v>-0.16490892417715086</c:v>
                </c:pt>
                <c:pt idx="69">
                  <c:v>-0.16490892417715086</c:v>
                </c:pt>
                <c:pt idx="70">
                  <c:v>-0.16490892417715086</c:v>
                </c:pt>
                <c:pt idx="71">
                  <c:v>-0.16490892417715086</c:v>
                </c:pt>
                <c:pt idx="72">
                  <c:v>-0.16490892417715086</c:v>
                </c:pt>
                <c:pt idx="73">
                  <c:v>-0.16490892417715086</c:v>
                </c:pt>
                <c:pt idx="74">
                  <c:v>-0.16490892417715086</c:v>
                </c:pt>
                <c:pt idx="75">
                  <c:v>-0.16490892417715086</c:v>
                </c:pt>
                <c:pt idx="76">
                  <c:v>-0.16490892417715086</c:v>
                </c:pt>
                <c:pt idx="77">
                  <c:v>-0.16490892417715086</c:v>
                </c:pt>
                <c:pt idx="78">
                  <c:v>-0.16490892417715086</c:v>
                </c:pt>
                <c:pt idx="79">
                  <c:v>-0.16490892417715086</c:v>
                </c:pt>
                <c:pt idx="80">
                  <c:v>-0.16490892417715086</c:v>
                </c:pt>
                <c:pt idx="81">
                  <c:v>-0.16490892417715086</c:v>
                </c:pt>
                <c:pt idx="82">
                  <c:v>-0.16490892417715086</c:v>
                </c:pt>
                <c:pt idx="83">
                  <c:v>-0.16490892417715086</c:v>
                </c:pt>
                <c:pt idx="84">
                  <c:v>-0.16490892417715086</c:v>
                </c:pt>
                <c:pt idx="85">
                  <c:v>-0.16490892417715086</c:v>
                </c:pt>
                <c:pt idx="86">
                  <c:v>-0.16490892417715086</c:v>
                </c:pt>
                <c:pt idx="87">
                  <c:v>-0.16490892417715086</c:v>
                </c:pt>
                <c:pt idx="88">
                  <c:v>-0.16490892417715086</c:v>
                </c:pt>
                <c:pt idx="89">
                  <c:v>-0.16490892417715086</c:v>
                </c:pt>
                <c:pt idx="90">
                  <c:v>-0.16490892417715086</c:v>
                </c:pt>
                <c:pt idx="91">
                  <c:v>-0.16490892417715086</c:v>
                </c:pt>
                <c:pt idx="92">
                  <c:v>-0.16490892417715086</c:v>
                </c:pt>
                <c:pt idx="93">
                  <c:v>-0.16490892417715086</c:v>
                </c:pt>
                <c:pt idx="94">
                  <c:v>-0.16490892417715086</c:v>
                </c:pt>
                <c:pt idx="95">
                  <c:v>-0.16490892417715086</c:v>
                </c:pt>
                <c:pt idx="96">
                  <c:v>-0.16490892417715086</c:v>
                </c:pt>
                <c:pt idx="97">
                  <c:v>-0.16490892417715086</c:v>
                </c:pt>
                <c:pt idx="98">
                  <c:v>-0.16490892417715086</c:v>
                </c:pt>
                <c:pt idx="99">
                  <c:v>-0.16490892417715086</c:v>
                </c:pt>
              </c:numCache>
            </c:numRef>
          </c:yVal>
          <c:smooth val="0"/>
          <c:extLst>
            <c:ext xmlns:c16="http://schemas.microsoft.com/office/drawing/2014/chart" uri="{C3380CC4-5D6E-409C-BE32-E72D297353CC}">
              <c16:uniqueId val="{00000001-79CC-487D-ADC3-2AE17A872906}"/>
            </c:ext>
          </c:extLst>
        </c:ser>
        <c:ser>
          <c:idx val="1"/>
          <c:order val="1"/>
          <c:tx>
            <c:strRef>
              <c:f>'[1]decision support'!$W$1</c:f>
              <c:strCache>
                <c:ptCount val="1"/>
                <c:pt idx="0">
                  <c:v>May</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support'!$W$2:$W$101</c:f>
              <c:numCache>
                <c:formatCode>General</c:formatCode>
                <c:ptCount val="100"/>
                <c:pt idx="0">
                  <c:v>-5.1872245428706248E-2</c:v>
                </c:pt>
                <c:pt idx="1">
                  <c:v>-5.6256544803857084E-2</c:v>
                </c:pt>
                <c:pt idx="2">
                  <c:v>-6.064084417900812E-2</c:v>
                </c:pt>
                <c:pt idx="3">
                  <c:v>-6.5025143554159157E-2</c:v>
                </c:pt>
                <c:pt idx="4">
                  <c:v>-6.9408004510880181E-2</c:v>
                </c:pt>
                <c:pt idx="5">
                  <c:v>-7.3792303886031224E-2</c:v>
                </c:pt>
                <c:pt idx="6">
                  <c:v>-7.8176603261182254E-2</c:v>
                </c:pt>
                <c:pt idx="7">
                  <c:v>-8.2559464217903084E-2</c:v>
                </c:pt>
                <c:pt idx="8">
                  <c:v>-8.6943763593054113E-2</c:v>
                </c:pt>
                <c:pt idx="9">
                  <c:v>-9.1328062968205156E-2</c:v>
                </c:pt>
                <c:pt idx="10">
                  <c:v>-9.5710923924925972E-2</c:v>
                </c:pt>
                <c:pt idx="11">
                  <c:v>-0.10009522330007702</c:v>
                </c:pt>
                <c:pt idx="12">
                  <c:v>-0.10447952267522805</c:v>
                </c:pt>
                <c:pt idx="13">
                  <c:v>-0.10886238363194897</c:v>
                </c:pt>
                <c:pt idx="14">
                  <c:v>-0.1132466830071</c:v>
                </c:pt>
                <c:pt idx="15">
                  <c:v>-0.11763098238225095</c:v>
                </c:pt>
                <c:pt idx="16">
                  <c:v>-0.12201528175740198</c:v>
                </c:pt>
                <c:pt idx="17">
                  <c:v>-0.12639814271412289</c:v>
                </c:pt>
                <c:pt idx="18">
                  <c:v>-0.13078244208927395</c:v>
                </c:pt>
                <c:pt idx="19">
                  <c:v>-0.13516674146442498</c:v>
                </c:pt>
                <c:pt idx="20">
                  <c:v>-0.13954960242114581</c:v>
                </c:pt>
                <c:pt idx="21">
                  <c:v>-0.14393390179629684</c:v>
                </c:pt>
                <c:pt idx="22">
                  <c:v>-0.14831820117144787</c:v>
                </c:pt>
                <c:pt idx="23">
                  <c:v>-0.15270106212816881</c:v>
                </c:pt>
                <c:pt idx="24">
                  <c:v>-0.15708536150331984</c:v>
                </c:pt>
                <c:pt idx="25">
                  <c:v>-0.16146966087847087</c:v>
                </c:pt>
                <c:pt idx="26">
                  <c:v>-0.1658525218351917</c:v>
                </c:pt>
                <c:pt idx="27">
                  <c:v>-0.17023682121034273</c:v>
                </c:pt>
                <c:pt idx="28">
                  <c:v>-0.17462112058549376</c:v>
                </c:pt>
                <c:pt idx="29">
                  <c:v>-0.17900541996064481</c:v>
                </c:pt>
                <c:pt idx="30">
                  <c:v>-0.18338828091736561</c:v>
                </c:pt>
                <c:pt idx="31">
                  <c:v>-0.18777258029251667</c:v>
                </c:pt>
                <c:pt idx="32">
                  <c:v>-0.1921568796676677</c:v>
                </c:pt>
                <c:pt idx="33">
                  <c:v>-0.19653974062438861</c:v>
                </c:pt>
                <c:pt idx="34">
                  <c:v>-0.20092403999953964</c:v>
                </c:pt>
                <c:pt idx="35">
                  <c:v>-0.2053083393746907</c:v>
                </c:pt>
                <c:pt idx="36">
                  <c:v>-0.2096912003314115</c:v>
                </c:pt>
                <c:pt idx="37">
                  <c:v>-0.21407549970656256</c:v>
                </c:pt>
                <c:pt idx="38">
                  <c:v>-0.21845979908171359</c:v>
                </c:pt>
                <c:pt idx="39">
                  <c:v>-0.22284409845686462</c:v>
                </c:pt>
                <c:pt idx="40">
                  <c:v>-0.22722695941358556</c:v>
                </c:pt>
                <c:pt idx="41">
                  <c:v>-0.23161125878873659</c:v>
                </c:pt>
                <c:pt idx="42">
                  <c:v>-0.23599555816388762</c:v>
                </c:pt>
                <c:pt idx="43">
                  <c:v>-0.24037841912060845</c:v>
                </c:pt>
                <c:pt idx="44">
                  <c:v>-0.24476271849575948</c:v>
                </c:pt>
                <c:pt idx="45">
                  <c:v>-0.24914701787091051</c:v>
                </c:pt>
                <c:pt idx="46">
                  <c:v>-0.25352987882763134</c:v>
                </c:pt>
                <c:pt idx="47">
                  <c:v>-0.2579141782027824</c:v>
                </c:pt>
                <c:pt idx="48">
                  <c:v>-0.2622984775779334</c:v>
                </c:pt>
                <c:pt idx="49">
                  <c:v>-0.26436260802522404</c:v>
                </c:pt>
                <c:pt idx="50">
                  <c:v>-0.26436260802522404</c:v>
                </c:pt>
                <c:pt idx="51">
                  <c:v>-0.26436260802522404</c:v>
                </c:pt>
                <c:pt idx="52">
                  <c:v>-0.26436260802522404</c:v>
                </c:pt>
                <c:pt idx="53">
                  <c:v>-0.26436260802522404</c:v>
                </c:pt>
                <c:pt idx="54">
                  <c:v>-0.26436260802522404</c:v>
                </c:pt>
                <c:pt idx="55">
                  <c:v>-0.26436260802522404</c:v>
                </c:pt>
                <c:pt idx="56">
                  <c:v>-0.26436260802522404</c:v>
                </c:pt>
                <c:pt idx="57">
                  <c:v>-0.26436260802522404</c:v>
                </c:pt>
                <c:pt idx="58">
                  <c:v>-0.26436260802522404</c:v>
                </c:pt>
                <c:pt idx="59">
                  <c:v>-0.26436260802522404</c:v>
                </c:pt>
                <c:pt idx="60">
                  <c:v>-0.26436260802522404</c:v>
                </c:pt>
                <c:pt idx="61">
                  <c:v>-0.26436260802522404</c:v>
                </c:pt>
                <c:pt idx="62">
                  <c:v>-0.26436260802522404</c:v>
                </c:pt>
                <c:pt idx="63">
                  <c:v>-0.26436260802522404</c:v>
                </c:pt>
                <c:pt idx="64">
                  <c:v>-0.26436260802522404</c:v>
                </c:pt>
                <c:pt idx="65">
                  <c:v>-0.26436260802522404</c:v>
                </c:pt>
                <c:pt idx="66">
                  <c:v>-0.26436260802522404</c:v>
                </c:pt>
                <c:pt idx="67">
                  <c:v>-0.26436260802522404</c:v>
                </c:pt>
                <c:pt idx="68">
                  <c:v>-0.26436260802522404</c:v>
                </c:pt>
                <c:pt idx="69">
                  <c:v>-0.26436260802522404</c:v>
                </c:pt>
                <c:pt idx="70">
                  <c:v>-0.26436260802522404</c:v>
                </c:pt>
                <c:pt idx="71">
                  <c:v>-0.26436260802522404</c:v>
                </c:pt>
                <c:pt idx="72">
                  <c:v>-0.26436260802522404</c:v>
                </c:pt>
                <c:pt idx="73">
                  <c:v>-0.26436260802522404</c:v>
                </c:pt>
                <c:pt idx="74">
                  <c:v>-0.26436260802522404</c:v>
                </c:pt>
                <c:pt idx="75">
                  <c:v>-0.26436260802522404</c:v>
                </c:pt>
                <c:pt idx="76">
                  <c:v>-0.26436260802522404</c:v>
                </c:pt>
                <c:pt idx="77">
                  <c:v>-0.26436260802522404</c:v>
                </c:pt>
                <c:pt idx="78">
                  <c:v>-0.26436260802522404</c:v>
                </c:pt>
                <c:pt idx="79">
                  <c:v>-0.26436260802522404</c:v>
                </c:pt>
                <c:pt idx="80">
                  <c:v>-0.26436260802522404</c:v>
                </c:pt>
                <c:pt idx="81">
                  <c:v>-0.26436260802522404</c:v>
                </c:pt>
                <c:pt idx="82">
                  <c:v>-0.26436260802522404</c:v>
                </c:pt>
                <c:pt idx="83">
                  <c:v>-0.26436260802522404</c:v>
                </c:pt>
                <c:pt idx="84">
                  <c:v>-0.26436260802522404</c:v>
                </c:pt>
                <c:pt idx="85">
                  <c:v>-0.26436260802522404</c:v>
                </c:pt>
                <c:pt idx="86">
                  <c:v>-0.26436260802522404</c:v>
                </c:pt>
                <c:pt idx="87">
                  <c:v>-0.26436260802522404</c:v>
                </c:pt>
                <c:pt idx="88">
                  <c:v>-0.26436260802522404</c:v>
                </c:pt>
                <c:pt idx="89">
                  <c:v>-0.26436260802522404</c:v>
                </c:pt>
                <c:pt idx="90">
                  <c:v>-0.26436260802522404</c:v>
                </c:pt>
                <c:pt idx="91">
                  <c:v>-0.26436260802522404</c:v>
                </c:pt>
                <c:pt idx="92">
                  <c:v>-0.26436260802522404</c:v>
                </c:pt>
                <c:pt idx="93">
                  <c:v>-0.26436260802522404</c:v>
                </c:pt>
                <c:pt idx="94">
                  <c:v>-0.26436260802522404</c:v>
                </c:pt>
                <c:pt idx="95">
                  <c:v>-0.26436260802522404</c:v>
                </c:pt>
                <c:pt idx="96">
                  <c:v>-0.26436260802522404</c:v>
                </c:pt>
                <c:pt idx="97">
                  <c:v>-0.26436260802522404</c:v>
                </c:pt>
                <c:pt idx="98">
                  <c:v>-0.26436260802522404</c:v>
                </c:pt>
                <c:pt idx="99">
                  <c:v>-0.26436260802522404</c:v>
                </c:pt>
              </c:numCache>
            </c:numRef>
          </c:yVal>
          <c:smooth val="0"/>
          <c:extLst>
            <c:ext xmlns:c16="http://schemas.microsoft.com/office/drawing/2014/chart" uri="{C3380CC4-5D6E-409C-BE32-E72D297353CC}">
              <c16:uniqueId val="{00000003-79CC-487D-ADC3-2AE17A872906}"/>
            </c:ext>
          </c:extLst>
        </c:ser>
        <c:ser>
          <c:idx val="2"/>
          <c:order val="2"/>
          <c:tx>
            <c:strRef>
              <c:f>'[1]decision support'!$X$1</c:f>
              <c:strCache>
                <c:ptCount val="1"/>
                <c:pt idx="0">
                  <c:v>Jun</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poly"/>
            <c:order val="6"/>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support'!$X$2:$X$101</c:f>
              <c:numCache>
                <c:formatCode>General</c:formatCode>
                <c:ptCount val="100"/>
                <c:pt idx="0">
                  <c:v>-8.3634461292348944E-2</c:v>
                </c:pt>
                <c:pt idx="1">
                  <c:v>-0.13537326064518479</c:v>
                </c:pt>
                <c:pt idx="2">
                  <c:v>-0.15030813015191388</c:v>
                </c:pt>
                <c:pt idx="3">
                  <c:v>-0.16524501952197909</c:v>
                </c:pt>
                <c:pt idx="4">
                  <c:v>-0.1801819088920443</c:v>
                </c:pt>
                <c:pt idx="5">
                  <c:v>-0.19511677839877356</c:v>
                </c:pt>
                <c:pt idx="6">
                  <c:v>-0.1974537602785795</c:v>
                </c:pt>
                <c:pt idx="7">
                  <c:v>-0.1974537602785795</c:v>
                </c:pt>
                <c:pt idx="8">
                  <c:v>-0.1974537602785795</c:v>
                </c:pt>
                <c:pt idx="9">
                  <c:v>-0.1974537602785795</c:v>
                </c:pt>
                <c:pt idx="10">
                  <c:v>-0.1974537602785795</c:v>
                </c:pt>
                <c:pt idx="11">
                  <c:v>-0.1974537602785795</c:v>
                </c:pt>
                <c:pt idx="12">
                  <c:v>-0.1974537602785795</c:v>
                </c:pt>
                <c:pt idx="13">
                  <c:v>-0.1974537602785795</c:v>
                </c:pt>
                <c:pt idx="14">
                  <c:v>-0.1974537602785795</c:v>
                </c:pt>
                <c:pt idx="15">
                  <c:v>-0.1974537602785795</c:v>
                </c:pt>
                <c:pt idx="16">
                  <c:v>-0.1974537602785795</c:v>
                </c:pt>
                <c:pt idx="17">
                  <c:v>-0.1974537602785795</c:v>
                </c:pt>
                <c:pt idx="18">
                  <c:v>-0.1974537602785795</c:v>
                </c:pt>
                <c:pt idx="19">
                  <c:v>-0.1974537602785795</c:v>
                </c:pt>
                <c:pt idx="20">
                  <c:v>-0.1974537602785795</c:v>
                </c:pt>
                <c:pt idx="21">
                  <c:v>-0.1974537602785795</c:v>
                </c:pt>
                <c:pt idx="22">
                  <c:v>-0.1974537602785795</c:v>
                </c:pt>
                <c:pt idx="23">
                  <c:v>-0.1974537602785795</c:v>
                </c:pt>
                <c:pt idx="24">
                  <c:v>-0.1974537602785795</c:v>
                </c:pt>
                <c:pt idx="25">
                  <c:v>-0.1974537602785795</c:v>
                </c:pt>
                <c:pt idx="26">
                  <c:v>-0.1974537602785795</c:v>
                </c:pt>
                <c:pt idx="27">
                  <c:v>-0.1974537602785795</c:v>
                </c:pt>
                <c:pt idx="28">
                  <c:v>-0.1974537602785795</c:v>
                </c:pt>
                <c:pt idx="29">
                  <c:v>-0.1974537602785795</c:v>
                </c:pt>
                <c:pt idx="30">
                  <c:v>-0.1974537602785795</c:v>
                </c:pt>
                <c:pt idx="31">
                  <c:v>-0.1974537602785795</c:v>
                </c:pt>
                <c:pt idx="32">
                  <c:v>-0.1974537602785795</c:v>
                </c:pt>
                <c:pt idx="33">
                  <c:v>-0.1974537602785795</c:v>
                </c:pt>
                <c:pt idx="34">
                  <c:v>-0.1974537602785795</c:v>
                </c:pt>
                <c:pt idx="35">
                  <c:v>-0.1974537602785795</c:v>
                </c:pt>
                <c:pt idx="36">
                  <c:v>-0.1974537602785795</c:v>
                </c:pt>
                <c:pt idx="37">
                  <c:v>-0.1974537602785795</c:v>
                </c:pt>
                <c:pt idx="38">
                  <c:v>-0.1974537602785795</c:v>
                </c:pt>
                <c:pt idx="39">
                  <c:v>-0.1974537602785795</c:v>
                </c:pt>
                <c:pt idx="40">
                  <c:v>-0.1974537602785795</c:v>
                </c:pt>
                <c:pt idx="41">
                  <c:v>-0.1974537602785795</c:v>
                </c:pt>
                <c:pt idx="42">
                  <c:v>-0.1974537602785795</c:v>
                </c:pt>
                <c:pt idx="43">
                  <c:v>-0.1974537602785795</c:v>
                </c:pt>
                <c:pt idx="44">
                  <c:v>-0.1974537602785795</c:v>
                </c:pt>
                <c:pt idx="45">
                  <c:v>-0.1974537602785795</c:v>
                </c:pt>
                <c:pt idx="46">
                  <c:v>-0.1974537602785795</c:v>
                </c:pt>
                <c:pt idx="47">
                  <c:v>-0.1974537602785795</c:v>
                </c:pt>
                <c:pt idx="48">
                  <c:v>-0.1974537602785795</c:v>
                </c:pt>
                <c:pt idx="49">
                  <c:v>-0.1974537602785795</c:v>
                </c:pt>
                <c:pt idx="50">
                  <c:v>-0.1974537602785795</c:v>
                </c:pt>
                <c:pt idx="51">
                  <c:v>-0.1974537602785795</c:v>
                </c:pt>
                <c:pt idx="52">
                  <c:v>-0.1974537602785795</c:v>
                </c:pt>
                <c:pt idx="53">
                  <c:v>-0.1974537602785795</c:v>
                </c:pt>
                <c:pt idx="54">
                  <c:v>-0.1974537602785795</c:v>
                </c:pt>
                <c:pt idx="55">
                  <c:v>-0.1974537602785795</c:v>
                </c:pt>
                <c:pt idx="56">
                  <c:v>-0.1974537602785795</c:v>
                </c:pt>
                <c:pt idx="57">
                  <c:v>-0.1974537602785795</c:v>
                </c:pt>
                <c:pt idx="58">
                  <c:v>-0.1974537602785795</c:v>
                </c:pt>
                <c:pt idx="59">
                  <c:v>-0.1974537602785795</c:v>
                </c:pt>
                <c:pt idx="60">
                  <c:v>-0.1974537602785795</c:v>
                </c:pt>
                <c:pt idx="61">
                  <c:v>-0.1974537602785795</c:v>
                </c:pt>
                <c:pt idx="62">
                  <c:v>-0.1974537602785795</c:v>
                </c:pt>
                <c:pt idx="63">
                  <c:v>-0.1974537602785795</c:v>
                </c:pt>
                <c:pt idx="64">
                  <c:v>-0.1974537602785795</c:v>
                </c:pt>
                <c:pt idx="65">
                  <c:v>-0.1974537602785795</c:v>
                </c:pt>
                <c:pt idx="66">
                  <c:v>-0.1974537602785795</c:v>
                </c:pt>
                <c:pt idx="67">
                  <c:v>-0.1974537602785795</c:v>
                </c:pt>
                <c:pt idx="68">
                  <c:v>-0.1974537602785795</c:v>
                </c:pt>
                <c:pt idx="69">
                  <c:v>-0.1974537602785795</c:v>
                </c:pt>
                <c:pt idx="70">
                  <c:v>-0.1974537602785795</c:v>
                </c:pt>
                <c:pt idx="71">
                  <c:v>-0.1974537602785795</c:v>
                </c:pt>
                <c:pt idx="72">
                  <c:v>-0.1974537602785795</c:v>
                </c:pt>
                <c:pt idx="73">
                  <c:v>-0.1974537602785795</c:v>
                </c:pt>
                <c:pt idx="74">
                  <c:v>-0.1974537602785795</c:v>
                </c:pt>
                <c:pt idx="75">
                  <c:v>-0.1974537602785795</c:v>
                </c:pt>
                <c:pt idx="76">
                  <c:v>-0.1974537602785795</c:v>
                </c:pt>
                <c:pt idx="77">
                  <c:v>-0.1974537602785795</c:v>
                </c:pt>
                <c:pt idx="78">
                  <c:v>-0.1974537602785795</c:v>
                </c:pt>
                <c:pt idx="79">
                  <c:v>-0.1974537602785795</c:v>
                </c:pt>
                <c:pt idx="80">
                  <c:v>-0.1974537602785795</c:v>
                </c:pt>
                <c:pt idx="81">
                  <c:v>-0.1974537602785795</c:v>
                </c:pt>
                <c:pt idx="82">
                  <c:v>-0.1974537602785795</c:v>
                </c:pt>
                <c:pt idx="83">
                  <c:v>-0.1974537602785795</c:v>
                </c:pt>
                <c:pt idx="84">
                  <c:v>-0.1974537602785795</c:v>
                </c:pt>
                <c:pt idx="85">
                  <c:v>-0.1974537602785795</c:v>
                </c:pt>
                <c:pt idx="86">
                  <c:v>-0.1974537602785795</c:v>
                </c:pt>
                <c:pt idx="87">
                  <c:v>-0.1974537602785795</c:v>
                </c:pt>
                <c:pt idx="88">
                  <c:v>-0.1974537602785795</c:v>
                </c:pt>
                <c:pt idx="89">
                  <c:v>-0.1974537602785795</c:v>
                </c:pt>
                <c:pt idx="90">
                  <c:v>-0.1974537602785795</c:v>
                </c:pt>
                <c:pt idx="91">
                  <c:v>-0.1974537602785795</c:v>
                </c:pt>
                <c:pt idx="92">
                  <c:v>-0.1974537602785795</c:v>
                </c:pt>
                <c:pt idx="93">
                  <c:v>-0.1974537602785795</c:v>
                </c:pt>
                <c:pt idx="94">
                  <c:v>-0.1974537602785795</c:v>
                </c:pt>
                <c:pt idx="95">
                  <c:v>-0.1974537602785795</c:v>
                </c:pt>
                <c:pt idx="96">
                  <c:v>-0.1974537602785795</c:v>
                </c:pt>
                <c:pt idx="97">
                  <c:v>-0.1974537602785795</c:v>
                </c:pt>
                <c:pt idx="98">
                  <c:v>-0.1974537602785795</c:v>
                </c:pt>
                <c:pt idx="99">
                  <c:v>-0.1974537602785795</c:v>
                </c:pt>
              </c:numCache>
            </c:numRef>
          </c:yVal>
          <c:smooth val="0"/>
          <c:extLst>
            <c:ext xmlns:c16="http://schemas.microsoft.com/office/drawing/2014/chart" uri="{C3380CC4-5D6E-409C-BE32-E72D297353CC}">
              <c16:uniqueId val="{00000005-79CC-487D-ADC3-2AE17A872906}"/>
            </c:ext>
          </c:extLst>
        </c:ser>
        <c:ser>
          <c:idx val="3"/>
          <c:order val="3"/>
          <c:tx>
            <c:strRef>
              <c:f>'[1]decision support'!$Y$1</c:f>
              <c:strCache>
                <c:ptCount val="1"/>
                <c:pt idx="0">
                  <c:v>Jul</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support'!$Y$2:$Y$101</c:f>
              <c:numCache>
                <c:formatCode>General</c:formatCode>
                <c:ptCount val="100"/>
                <c:pt idx="0">
                  <c:v>-6.2101466562614983E-2</c:v>
                </c:pt>
                <c:pt idx="1">
                  <c:v>-9.843194656164464E-2</c:v>
                </c:pt>
                <c:pt idx="2">
                  <c:v>-0.12794111106169104</c:v>
                </c:pt>
                <c:pt idx="3">
                  <c:v>-0.13966512071747139</c:v>
                </c:pt>
                <c:pt idx="4">
                  <c:v>-0.1476368003299463</c:v>
                </c:pt>
                <c:pt idx="5">
                  <c:v>-0.15561050167197032</c:v>
                </c:pt>
                <c:pt idx="6">
                  <c:v>-0.16358218128444521</c:v>
                </c:pt>
                <c:pt idx="7">
                  <c:v>-0.1715558826264694</c:v>
                </c:pt>
                <c:pt idx="8">
                  <c:v>-0.17952958396849342</c:v>
                </c:pt>
                <c:pt idx="9">
                  <c:v>-0.1875012635809683</c:v>
                </c:pt>
                <c:pt idx="10">
                  <c:v>-0.19547496492299235</c:v>
                </c:pt>
                <c:pt idx="11">
                  <c:v>-0.20344664453546724</c:v>
                </c:pt>
                <c:pt idx="12">
                  <c:v>-0.21142034587749126</c:v>
                </c:pt>
                <c:pt idx="13">
                  <c:v>-0.21939202548996617</c:v>
                </c:pt>
                <c:pt idx="14">
                  <c:v>-0.22736572683199019</c:v>
                </c:pt>
                <c:pt idx="15">
                  <c:v>-0.2353374064444651</c:v>
                </c:pt>
                <c:pt idx="16">
                  <c:v>-0.24331110778648926</c:v>
                </c:pt>
                <c:pt idx="17">
                  <c:v>-0.24799545515197341</c:v>
                </c:pt>
                <c:pt idx="18">
                  <c:v>-0.24799545515197341</c:v>
                </c:pt>
                <c:pt idx="19">
                  <c:v>-0.24799545515197341</c:v>
                </c:pt>
                <c:pt idx="20">
                  <c:v>-0.24799545515197341</c:v>
                </c:pt>
                <c:pt idx="21">
                  <c:v>-0.24799545515197341</c:v>
                </c:pt>
                <c:pt idx="22">
                  <c:v>-0.24799545515197341</c:v>
                </c:pt>
                <c:pt idx="23">
                  <c:v>-0.24799545515197341</c:v>
                </c:pt>
                <c:pt idx="24">
                  <c:v>-0.24799545515197341</c:v>
                </c:pt>
                <c:pt idx="25">
                  <c:v>-0.24799545515197341</c:v>
                </c:pt>
                <c:pt idx="26">
                  <c:v>-0.24799545515197341</c:v>
                </c:pt>
                <c:pt idx="27">
                  <c:v>-0.24799545515197341</c:v>
                </c:pt>
                <c:pt idx="28">
                  <c:v>-0.24799545515197341</c:v>
                </c:pt>
                <c:pt idx="29">
                  <c:v>-0.24799545515197341</c:v>
                </c:pt>
                <c:pt idx="30">
                  <c:v>-0.24799545515197341</c:v>
                </c:pt>
                <c:pt idx="31">
                  <c:v>-0.24799545515197341</c:v>
                </c:pt>
                <c:pt idx="32">
                  <c:v>-0.24799545515197341</c:v>
                </c:pt>
                <c:pt idx="33">
                  <c:v>-0.24799545515197341</c:v>
                </c:pt>
                <c:pt idx="34">
                  <c:v>-0.24799545515197341</c:v>
                </c:pt>
                <c:pt idx="35">
                  <c:v>-0.24799545515197341</c:v>
                </c:pt>
                <c:pt idx="36">
                  <c:v>-0.24799545515197341</c:v>
                </c:pt>
                <c:pt idx="37">
                  <c:v>-0.24799545515197341</c:v>
                </c:pt>
                <c:pt idx="38">
                  <c:v>-0.24799545515197341</c:v>
                </c:pt>
                <c:pt idx="39">
                  <c:v>-0.24799545515197341</c:v>
                </c:pt>
                <c:pt idx="40">
                  <c:v>-0.24799545515197341</c:v>
                </c:pt>
                <c:pt idx="41">
                  <c:v>-0.24799545515197341</c:v>
                </c:pt>
                <c:pt idx="42">
                  <c:v>-0.24799545515197341</c:v>
                </c:pt>
                <c:pt idx="43">
                  <c:v>-0.24799545515197341</c:v>
                </c:pt>
                <c:pt idx="44">
                  <c:v>-0.24799545515197341</c:v>
                </c:pt>
                <c:pt idx="45">
                  <c:v>-0.24799545515197341</c:v>
                </c:pt>
                <c:pt idx="46">
                  <c:v>-0.24799545515197341</c:v>
                </c:pt>
                <c:pt idx="47">
                  <c:v>-0.24799545515197341</c:v>
                </c:pt>
                <c:pt idx="48">
                  <c:v>-0.24799545515197341</c:v>
                </c:pt>
                <c:pt idx="49">
                  <c:v>-0.24799545515197341</c:v>
                </c:pt>
                <c:pt idx="50">
                  <c:v>-0.24799545515197341</c:v>
                </c:pt>
                <c:pt idx="51">
                  <c:v>-0.24799545515197341</c:v>
                </c:pt>
                <c:pt idx="52">
                  <c:v>-0.24799545515197341</c:v>
                </c:pt>
                <c:pt idx="53">
                  <c:v>-0.24799545515197341</c:v>
                </c:pt>
                <c:pt idx="54">
                  <c:v>-0.24799545515197341</c:v>
                </c:pt>
                <c:pt idx="55">
                  <c:v>-0.24799545515197341</c:v>
                </c:pt>
                <c:pt idx="56">
                  <c:v>-0.24799545515197341</c:v>
                </c:pt>
                <c:pt idx="57">
                  <c:v>-0.24799545515197341</c:v>
                </c:pt>
                <c:pt idx="58">
                  <c:v>-0.24799545515197341</c:v>
                </c:pt>
                <c:pt idx="59">
                  <c:v>-0.24799545515197341</c:v>
                </c:pt>
                <c:pt idx="60">
                  <c:v>-0.24799545515197341</c:v>
                </c:pt>
                <c:pt idx="61">
                  <c:v>-0.24799545515197341</c:v>
                </c:pt>
                <c:pt idx="62">
                  <c:v>-0.24799545515197341</c:v>
                </c:pt>
                <c:pt idx="63">
                  <c:v>-0.24799545515197341</c:v>
                </c:pt>
                <c:pt idx="64">
                  <c:v>-0.24799545515197341</c:v>
                </c:pt>
                <c:pt idx="65">
                  <c:v>-0.24799545515197341</c:v>
                </c:pt>
                <c:pt idx="66">
                  <c:v>-0.24799545515197341</c:v>
                </c:pt>
                <c:pt idx="67">
                  <c:v>-0.24799545515197341</c:v>
                </c:pt>
                <c:pt idx="68">
                  <c:v>-0.24799545515197341</c:v>
                </c:pt>
                <c:pt idx="69">
                  <c:v>-0.24799545515197341</c:v>
                </c:pt>
                <c:pt idx="70">
                  <c:v>-0.24799545515197341</c:v>
                </c:pt>
                <c:pt idx="71">
                  <c:v>-0.24799545515197341</c:v>
                </c:pt>
                <c:pt idx="72">
                  <c:v>-0.24799545515197341</c:v>
                </c:pt>
                <c:pt idx="73">
                  <c:v>-0.24799545515197341</c:v>
                </c:pt>
                <c:pt idx="74">
                  <c:v>-0.24799545515197341</c:v>
                </c:pt>
                <c:pt idx="75">
                  <c:v>-0.24799545515197341</c:v>
                </c:pt>
                <c:pt idx="76">
                  <c:v>-0.24799545515197341</c:v>
                </c:pt>
                <c:pt idx="77">
                  <c:v>-0.24799545515197341</c:v>
                </c:pt>
                <c:pt idx="78">
                  <c:v>-0.24799545515197341</c:v>
                </c:pt>
                <c:pt idx="79">
                  <c:v>-0.24799545515197341</c:v>
                </c:pt>
                <c:pt idx="80">
                  <c:v>-0.24799545515197341</c:v>
                </c:pt>
                <c:pt idx="81">
                  <c:v>-0.24799545515197341</c:v>
                </c:pt>
                <c:pt idx="82">
                  <c:v>-0.24799545515197341</c:v>
                </c:pt>
                <c:pt idx="83">
                  <c:v>-0.24799545515197341</c:v>
                </c:pt>
                <c:pt idx="84">
                  <c:v>-0.24799545515197341</c:v>
                </c:pt>
                <c:pt idx="85">
                  <c:v>-0.24799545515197341</c:v>
                </c:pt>
                <c:pt idx="86">
                  <c:v>-0.24799545515197341</c:v>
                </c:pt>
                <c:pt idx="87">
                  <c:v>-0.24799545515197341</c:v>
                </c:pt>
                <c:pt idx="88">
                  <c:v>-0.24799545515197341</c:v>
                </c:pt>
                <c:pt idx="89">
                  <c:v>-0.24799545515197341</c:v>
                </c:pt>
                <c:pt idx="90">
                  <c:v>-0.24799545515197341</c:v>
                </c:pt>
                <c:pt idx="91">
                  <c:v>-0.24799545515197341</c:v>
                </c:pt>
                <c:pt idx="92">
                  <c:v>-0.24799545515197341</c:v>
                </c:pt>
                <c:pt idx="93">
                  <c:v>-0.24799545515197341</c:v>
                </c:pt>
                <c:pt idx="94">
                  <c:v>-0.24799545515197341</c:v>
                </c:pt>
                <c:pt idx="95">
                  <c:v>-0.24799545515197341</c:v>
                </c:pt>
                <c:pt idx="96">
                  <c:v>-0.24799545515197341</c:v>
                </c:pt>
                <c:pt idx="97">
                  <c:v>-0.24799545515197341</c:v>
                </c:pt>
                <c:pt idx="98">
                  <c:v>-0.24799545515197341</c:v>
                </c:pt>
                <c:pt idx="99">
                  <c:v>-0.24799545515197341</c:v>
                </c:pt>
              </c:numCache>
            </c:numRef>
          </c:yVal>
          <c:smooth val="0"/>
          <c:extLst>
            <c:ext xmlns:c16="http://schemas.microsoft.com/office/drawing/2014/chart" uri="{C3380CC4-5D6E-409C-BE32-E72D297353CC}">
              <c16:uniqueId val="{00000007-79CC-487D-ADC3-2AE17A872906}"/>
            </c:ext>
          </c:extLst>
        </c:ser>
        <c:ser>
          <c:idx val="4"/>
          <c:order val="4"/>
          <c:tx>
            <c:strRef>
              <c:f>'[1]decision support'!$Z$1</c:f>
              <c:strCache>
                <c:ptCount val="1"/>
                <c:pt idx="0">
                  <c:v>Aug</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support'!$Z$2:$Z$101</c:f>
              <c:numCache>
                <c:formatCode>General</c:formatCode>
                <c:ptCount val="100"/>
                <c:pt idx="0">
                  <c:v>-4.499300434138815E-2</c:v>
                </c:pt>
                <c:pt idx="1">
                  <c:v>-5.3642182261505612E-2</c:v>
                </c:pt>
                <c:pt idx="2">
                  <c:v>-6.2291360181623248E-2</c:v>
                </c:pt>
                <c:pt idx="3">
                  <c:v>-7.0942937984626336E-2</c:v>
                </c:pt>
                <c:pt idx="4">
                  <c:v>-7.9592115904743799E-2</c:v>
                </c:pt>
                <c:pt idx="5">
                  <c:v>-8.8241293824861428E-2</c:v>
                </c:pt>
                <c:pt idx="6">
                  <c:v>-9.689047174497889E-2</c:v>
                </c:pt>
                <c:pt idx="7">
                  <c:v>-0.10553964966509635</c:v>
                </c:pt>
                <c:pt idx="8">
                  <c:v>-0.11419122746809961</c:v>
                </c:pt>
                <c:pt idx="9">
                  <c:v>-0.1220940418107596</c:v>
                </c:pt>
                <c:pt idx="10">
                  <c:v>-0.12779616354721887</c:v>
                </c:pt>
                <c:pt idx="11">
                  <c:v>-0.13350068516656394</c:v>
                </c:pt>
                <c:pt idx="12">
                  <c:v>-0.1392028069030232</c:v>
                </c:pt>
                <c:pt idx="13">
                  <c:v>-0.1449073285223681</c:v>
                </c:pt>
                <c:pt idx="14">
                  <c:v>-0.15040066044777023</c:v>
                </c:pt>
                <c:pt idx="15">
                  <c:v>-0.15160300177351352</c:v>
                </c:pt>
                <c:pt idx="16">
                  <c:v>-0.15280294321637106</c:v>
                </c:pt>
                <c:pt idx="17">
                  <c:v>-0.15400528454211437</c:v>
                </c:pt>
                <c:pt idx="18">
                  <c:v>-0.15520522598497188</c:v>
                </c:pt>
                <c:pt idx="19">
                  <c:v>-0.15640516742782959</c:v>
                </c:pt>
                <c:pt idx="20">
                  <c:v>-0.15760750875357291</c:v>
                </c:pt>
                <c:pt idx="21">
                  <c:v>-0.15880745019643042</c:v>
                </c:pt>
                <c:pt idx="22">
                  <c:v>-0.16000979152217373</c:v>
                </c:pt>
                <c:pt idx="23">
                  <c:v>-0.16120973296503124</c:v>
                </c:pt>
                <c:pt idx="24">
                  <c:v>-0.16241207429077456</c:v>
                </c:pt>
                <c:pt idx="25">
                  <c:v>-0.16361201573363227</c:v>
                </c:pt>
                <c:pt idx="26">
                  <c:v>-0.16481195717648978</c:v>
                </c:pt>
                <c:pt idx="27">
                  <c:v>-0.16601429850223309</c:v>
                </c:pt>
                <c:pt idx="28">
                  <c:v>-0.16721423994509077</c:v>
                </c:pt>
                <c:pt idx="29">
                  <c:v>-0.16841658127083392</c:v>
                </c:pt>
                <c:pt idx="30">
                  <c:v>-0.16961652271369163</c:v>
                </c:pt>
                <c:pt idx="31">
                  <c:v>-0.17081886403943494</c:v>
                </c:pt>
                <c:pt idx="32">
                  <c:v>-0.17201880548229245</c:v>
                </c:pt>
                <c:pt idx="33">
                  <c:v>-0.17322114680803577</c:v>
                </c:pt>
                <c:pt idx="34">
                  <c:v>-0.17442108825089345</c:v>
                </c:pt>
                <c:pt idx="35">
                  <c:v>-0.17562102969375099</c:v>
                </c:pt>
                <c:pt idx="36">
                  <c:v>-0.1768233710194943</c:v>
                </c:pt>
                <c:pt idx="37">
                  <c:v>-0.17802331246235181</c:v>
                </c:pt>
                <c:pt idx="38">
                  <c:v>-0.17922565378809513</c:v>
                </c:pt>
                <c:pt idx="39">
                  <c:v>-0.18042559523095281</c:v>
                </c:pt>
                <c:pt idx="40">
                  <c:v>-0.18162793655669612</c:v>
                </c:pt>
                <c:pt idx="41">
                  <c:v>-0.18282787799955366</c:v>
                </c:pt>
                <c:pt idx="42">
                  <c:v>-0.18402781944241117</c:v>
                </c:pt>
                <c:pt idx="43">
                  <c:v>-0.18523016076815449</c:v>
                </c:pt>
                <c:pt idx="44">
                  <c:v>-0.18643010221101219</c:v>
                </c:pt>
                <c:pt idx="45">
                  <c:v>-0.18763244353675551</c:v>
                </c:pt>
                <c:pt idx="46">
                  <c:v>-0.18883238497961302</c:v>
                </c:pt>
                <c:pt idx="47">
                  <c:v>-0.19003472630535634</c:v>
                </c:pt>
                <c:pt idx="48">
                  <c:v>-0.19123466774821385</c:v>
                </c:pt>
                <c:pt idx="49">
                  <c:v>-0.19243700907395717</c:v>
                </c:pt>
                <c:pt idx="50">
                  <c:v>-0.19363695051681487</c:v>
                </c:pt>
                <c:pt idx="51">
                  <c:v>-0.19483689195967238</c:v>
                </c:pt>
                <c:pt idx="52">
                  <c:v>-0.1960392332854157</c:v>
                </c:pt>
                <c:pt idx="53">
                  <c:v>-0.19723917472827321</c:v>
                </c:pt>
                <c:pt idx="54">
                  <c:v>-0.19844151605401653</c:v>
                </c:pt>
                <c:pt idx="55">
                  <c:v>-0.19964145749687423</c:v>
                </c:pt>
                <c:pt idx="56">
                  <c:v>-0.20084379882261755</c:v>
                </c:pt>
                <c:pt idx="57">
                  <c:v>-0.20204374026547506</c:v>
                </c:pt>
                <c:pt idx="58">
                  <c:v>-0.20324608159121837</c:v>
                </c:pt>
                <c:pt idx="59">
                  <c:v>-0.20444602303407589</c:v>
                </c:pt>
                <c:pt idx="60">
                  <c:v>-0.20564596447693359</c:v>
                </c:pt>
                <c:pt idx="61">
                  <c:v>-0.20684830580267691</c:v>
                </c:pt>
                <c:pt idx="62">
                  <c:v>-0.20804824724553442</c:v>
                </c:pt>
                <c:pt idx="63">
                  <c:v>-0.20925058857127773</c:v>
                </c:pt>
                <c:pt idx="64">
                  <c:v>-0.21045053001413525</c:v>
                </c:pt>
                <c:pt idx="65">
                  <c:v>-0.21165287133987856</c:v>
                </c:pt>
                <c:pt idx="66">
                  <c:v>-0.21285281278273627</c:v>
                </c:pt>
                <c:pt idx="67">
                  <c:v>-0.21405515410847958</c:v>
                </c:pt>
                <c:pt idx="68">
                  <c:v>-0.21525509555133709</c:v>
                </c:pt>
                <c:pt idx="69">
                  <c:v>-0.2164550369941948</c:v>
                </c:pt>
                <c:pt idx="70">
                  <c:v>-0.21765737831993792</c:v>
                </c:pt>
                <c:pt idx="71">
                  <c:v>-0.21885731976279563</c:v>
                </c:pt>
                <c:pt idx="72">
                  <c:v>-0.22005966108853894</c:v>
                </c:pt>
                <c:pt idx="73">
                  <c:v>-0.22125960253139645</c:v>
                </c:pt>
                <c:pt idx="74">
                  <c:v>-0.22246194385713977</c:v>
                </c:pt>
                <c:pt idx="75">
                  <c:v>-0.22366188529999748</c:v>
                </c:pt>
                <c:pt idx="76">
                  <c:v>-0.22486182674285499</c:v>
                </c:pt>
                <c:pt idx="77">
                  <c:v>-0.2260641680685983</c:v>
                </c:pt>
                <c:pt idx="78">
                  <c:v>-0.22726410951145581</c:v>
                </c:pt>
                <c:pt idx="79">
                  <c:v>-0.22846645083719913</c:v>
                </c:pt>
                <c:pt idx="80">
                  <c:v>-0.22966639228005684</c:v>
                </c:pt>
                <c:pt idx="81">
                  <c:v>-0.23086873360580015</c:v>
                </c:pt>
                <c:pt idx="82">
                  <c:v>-0.23206867504865766</c:v>
                </c:pt>
                <c:pt idx="83">
                  <c:v>-0.23327101637440098</c:v>
                </c:pt>
                <c:pt idx="84">
                  <c:v>-0.23447095781725857</c:v>
                </c:pt>
                <c:pt idx="85">
                  <c:v>-0.23567089926011611</c:v>
                </c:pt>
                <c:pt idx="86">
                  <c:v>-0.23687324058585943</c:v>
                </c:pt>
                <c:pt idx="87">
                  <c:v>-0.23807318202871702</c:v>
                </c:pt>
                <c:pt idx="88">
                  <c:v>-0.23927552335446034</c:v>
                </c:pt>
                <c:pt idx="89">
                  <c:v>-0.24047546479731793</c:v>
                </c:pt>
                <c:pt idx="90">
                  <c:v>-0.24167780612306125</c:v>
                </c:pt>
                <c:pt idx="91">
                  <c:v>-0.24287774756591879</c:v>
                </c:pt>
                <c:pt idx="92">
                  <c:v>-0.24408008889166211</c:v>
                </c:pt>
                <c:pt idx="93">
                  <c:v>-0.2452800303345197</c:v>
                </c:pt>
                <c:pt idx="94">
                  <c:v>-0.24647997177737729</c:v>
                </c:pt>
                <c:pt idx="95">
                  <c:v>-0.24768231310312061</c:v>
                </c:pt>
                <c:pt idx="96">
                  <c:v>-0.24888225454597815</c:v>
                </c:pt>
                <c:pt idx="97">
                  <c:v>-0.25008459587172144</c:v>
                </c:pt>
                <c:pt idx="98">
                  <c:v>-0.25128453731457906</c:v>
                </c:pt>
                <c:pt idx="99">
                  <c:v>-0.25248687864032238</c:v>
                </c:pt>
              </c:numCache>
            </c:numRef>
          </c:yVal>
          <c:smooth val="0"/>
          <c:extLst>
            <c:ext xmlns:c16="http://schemas.microsoft.com/office/drawing/2014/chart" uri="{C3380CC4-5D6E-409C-BE32-E72D297353CC}">
              <c16:uniqueId val="{00000009-79CC-487D-ADC3-2AE17A872906}"/>
            </c:ext>
          </c:extLst>
        </c:ser>
        <c:ser>
          <c:idx val="5"/>
          <c:order val="5"/>
          <c:tx>
            <c:strRef>
              <c:f>'[1]decision support'!$AA$1</c:f>
              <c:strCache>
                <c:ptCount val="1"/>
                <c:pt idx="0">
                  <c:v>Sep</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support'!$AA$2:$AA$101</c:f>
              <c:numCache>
                <c:formatCode>General</c:formatCode>
                <c:ptCount val="100"/>
                <c:pt idx="0">
                  <c:v>-3.0883217268954741E-2</c:v>
                </c:pt>
                <c:pt idx="1">
                  <c:v>-5.5897910841184756E-2</c:v>
                </c:pt>
                <c:pt idx="2">
                  <c:v>-6.4954494452063305E-2</c:v>
                </c:pt>
                <c:pt idx="3">
                  <c:v>-7.2301280567082835E-2</c:v>
                </c:pt>
                <c:pt idx="4">
                  <c:v>-7.9639161486811383E-2</c:v>
                </c:pt>
                <c:pt idx="5">
                  <c:v>-8.6977042406539945E-2</c:v>
                </c:pt>
                <c:pt idx="6">
                  <c:v>-9.4323828521559475E-2</c:v>
                </c:pt>
                <c:pt idx="7">
                  <c:v>-0.10166170944128802</c:v>
                </c:pt>
                <c:pt idx="8">
                  <c:v>-0.10842075266710596</c:v>
                </c:pt>
                <c:pt idx="9">
                  <c:v>-0.11316544071811488</c:v>
                </c:pt>
                <c:pt idx="10">
                  <c:v>-0.11689671754501579</c:v>
                </c:pt>
                <c:pt idx="11">
                  <c:v>-0.11689671754501579</c:v>
                </c:pt>
                <c:pt idx="12">
                  <c:v>-0.11689671754501579</c:v>
                </c:pt>
                <c:pt idx="13">
                  <c:v>-0.11689671754501579</c:v>
                </c:pt>
                <c:pt idx="14">
                  <c:v>-0.11689671754501579</c:v>
                </c:pt>
                <c:pt idx="15">
                  <c:v>-0.11689671754501579</c:v>
                </c:pt>
                <c:pt idx="16">
                  <c:v>-0.11689671754501579</c:v>
                </c:pt>
                <c:pt idx="17">
                  <c:v>-0.11689671754501579</c:v>
                </c:pt>
                <c:pt idx="18">
                  <c:v>-0.11689671754501579</c:v>
                </c:pt>
                <c:pt idx="19">
                  <c:v>-0.11689671754501579</c:v>
                </c:pt>
                <c:pt idx="20">
                  <c:v>-0.11689671754501579</c:v>
                </c:pt>
                <c:pt idx="21">
                  <c:v>-0.11689671754501579</c:v>
                </c:pt>
                <c:pt idx="22">
                  <c:v>-0.11689671754501579</c:v>
                </c:pt>
                <c:pt idx="23">
                  <c:v>-0.11689671754501579</c:v>
                </c:pt>
                <c:pt idx="24">
                  <c:v>-0.11689671754501579</c:v>
                </c:pt>
                <c:pt idx="25">
                  <c:v>-0.11689671754501579</c:v>
                </c:pt>
                <c:pt idx="26">
                  <c:v>-0.11689671754501579</c:v>
                </c:pt>
                <c:pt idx="27">
                  <c:v>-0.11689671754501579</c:v>
                </c:pt>
                <c:pt idx="28">
                  <c:v>-0.11689671754501579</c:v>
                </c:pt>
                <c:pt idx="29">
                  <c:v>-0.11689671754501579</c:v>
                </c:pt>
                <c:pt idx="30">
                  <c:v>-0.11689671754501579</c:v>
                </c:pt>
                <c:pt idx="31">
                  <c:v>-0.11689671754501579</c:v>
                </c:pt>
                <c:pt idx="32">
                  <c:v>-0.11689671754501579</c:v>
                </c:pt>
                <c:pt idx="33">
                  <c:v>-0.11689671754501579</c:v>
                </c:pt>
                <c:pt idx="34">
                  <c:v>-0.11689671754501579</c:v>
                </c:pt>
                <c:pt idx="35">
                  <c:v>-0.11689671754501579</c:v>
                </c:pt>
                <c:pt idx="36">
                  <c:v>-0.11689671754501579</c:v>
                </c:pt>
                <c:pt idx="37">
                  <c:v>-0.11689671754501579</c:v>
                </c:pt>
                <c:pt idx="38">
                  <c:v>-0.11689671754501579</c:v>
                </c:pt>
                <c:pt idx="39">
                  <c:v>-0.11689671754501579</c:v>
                </c:pt>
                <c:pt idx="40">
                  <c:v>-0.11689671754501579</c:v>
                </c:pt>
                <c:pt idx="41">
                  <c:v>-0.11689671754501579</c:v>
                </c:pt>
                <c:pt idx="42">
                  <c:v>-0.11689671754501579</c:v>
                </c:pt>
                <c:pt idx="43">
                  <c:v>-0.11689671754501579</c:v>
                </c:pt>
                <c:pt idx="44">
                  <c:v>-0.11689671754501579</c:v>
                </c:pt>
                <c:pt idx="45">
                  <c:v>-0.11689671754501579</c:v>
                </c:pt>
                <c:pt idx="46">
                  <c:v>-0.11689671754501579</c:v>
                </c:pt>
                <c:pt idx="47">
                  <c:v>-0.11689671754501579</c:v>
                </c:pt>
                <c:pt idx="48">
                  <c:v>-0.11689671754501579</c:v>
                </c:pt>
                <c:pt idx="49">
                  <c:v>-0.11689671754501579</c:v>
                </c:pt>
                <c:pt idx="50">
                  <c:v>-0.11689671754501579</c:v>
                </c:pt>
                <c:pt idx="51">
                  <c:v>-0.11689671754501579</c:v>
                </c:pt>
                <c:pt idx="52">
                  <c:v>-0.11689671754501579</c:v>
                </c:pt>
                <c:pt idx="53">
                  <c:v>-0.11689671754501579</c:v>
                </c:pt>
                <c:pt idx="54">
                  <c:v>-0.11689671754501579</c:v>
                </c:pt>
                <c:pt idx="55">
                  <c:v>-0.11689671754501579</c:v>
                </c:pt>
                <c:pt idx="56">
                  <c:v>-0.11689671754501579</c:v>
                </c:pt>
                <c:pt idx="57">
                  <c:v>-0.11689671754501579</c:v>
                </c:pt>
                <c:pt idx="58">
                  <c:v>-0.11689671754501579</c:v>
                </c:pt>
                <c:pt idx="59">
                  <c:v>-0.11689671754501579</c:v>
                </c:pt>
                <c:pt idx="60">
                  <c:v>-0.11689671754501579</c:v>
                </c:pt>
                <c:pt idx="61">
                  <c:v>-0.11689671754501579</c:v>
                </c:pt>
                <c:pt idx="62">
                  <c:v>-0.11689671754501579</c:v>
                </c:pt>
                <c:pt idx="63">
                  <c:v>-0.11689671754501579</c:v>
                </c:pt>
                <c:pt idx="64">
                  <c:v>-0.11689671754501579</c:v>
                </c:pt>
                <c:pt idx="65">
                  <c:v>-0.11689671754501579</c:v>
                </c:pt>
                <c:pt idx="66">
                  <c:v>-0.11689671754501579</c:v>
                </c:pt>
                <c:pt idx="67">
                  <c:v>-0.11689671754501579</c:v>
                </c:pt>
                <c:pt idx="68">
                  <c:v>-0.11689671754501579</c:v>
                </c:pt>
                <c:pt idx="69">
                  <c:v>-0.11689671754501579</c:v>
                </c:pt>
                <c:pt idx="70">
                  <c:v>-0.11689671754501579</c:v>
                </c:pt>
                <c:pt idx="71">
                  <c:v>-0.11689671754501579</c:v>
                </c:pt>
                <c:pt idx="72">
                  <c:v>-0.11689671754501579</c:v>
                </c:pt>
                <c:pt idx="73">
                  <c:v>-0.11689671754501579</c:v>
                </c:pt>
                <c:pt idx="74">
                  <c:v>-0.11689671754501579</c:v>
                </c:pt>
                <c:pt idx="75">
                  <c:v>-0.11689671754501579</c:v>
                </c:pt>
                <c:pt idx="76">
                  <c:v>-0.11689671754501579</c:v>
                </c:pt>
                <c:pt idx="77">
                  <c:v>-0.11689671754501579</c:v>
                </c:pt>
                <c:pt idx="78">
                  <c:v>-0.11689671754501579</c:v>
                </c:pt>
                <c:pt idx="79">
                  <c:v>-0.11689671754501579</c:v>
                </c:pt>
                <c:pt idx="80">
                  <c:v>-0.11689671754501579</c:v>
                </c:pt>
                <c:pt idx="81">
                  <c:v>-0.11689671754501579</c:v>
                </c:pt>
                <c:pt idx="82">
                  <c:v>-0.11689671754501579</c:v>
                </c:pt>
                <c:pt idx="83">
                  <c:v>-0.11689671754501579</c:v>
                </c:pt>
                <c:pt idx="84">
                  <c:v>-0.11689671754501579</c:v>
                </c:pt>
                <c:pt idx="85">
                  <c:v>-0.11689671754501579</c:v>
                </c:pt>
                <c:pt idx="86">
                  <c:v>-0.11689671754501579</c:v>
                </c:pt>
                <c:pt idx="87">
                  <c:v>-0.11689671754501579</c:v>
                </c:pt>
                <c:pt idx="88">
                  <c:v>-0.11689671754501579</c:v>
                </c:pt>
                <c:pt idx="89">
                  <c:v>-0.11689671754501579</c:v>
                </c:pt>
                <c:pt idx="90">
                  <c:v>-0.11689671754501579</c:v>
                </c:pt>
                <c:pt idx="91">
                  <c:v>-0.11689671754501579</c:v>
                </c:pt>
                <c:pt idx="92">
                  <c:v>-0.11689671754501579</c:v>
                </c:pt>
                <c:pt idx="93">
                  <c:v>-0.11689671754501579</c:v>
                </c:pt>
                <c:pt idx="94">
                  <c:v>-0.11689671754501579</c:v>
                </c:pt>
                <c:pt idx="95">
                  <c:v>-0.11689671754501579</c:v>
                </c:pt>
                <c:pt idx="96">
                  <c:v>-0.11689671754501579</c:v>
                </c:pt>
                <c:pt idx="97">
                  <c:v>-0.11689671754501579</c:v>
                </c:pt>
                <c:pt idx="98">
                  <c:v>-0.11689671754501579</c:v>
                </c:pt>
                <c:pt idx="99">
                  <c:v>-0.11689671754501579</c:v>
                </c:pt>
              </c:numCache>
            </c:numRef>
          </c:yVal>
          <c:smooth val="0"/>
          <c:extLst>
            <c:ext xmlns:c16="http://schemas.microsoft.com/office/drawing/2014/chart" uri="{C3380CC4-5D6E-409C-BE32-E72D297353CC}">
              <c16:uniqueId val="{0000000B-79CC-487D-ADC3-2AE17A872906}"/>
            </c:ext>
          </c:extLst>
        </c:ser>
        <c:ser>
          <c:idx val="6"/>
          <c:order val="6"/>
          <c:tx>
            <c:strRef>
              <c:f>'[1]decision support'!$AB$1</c:f>
              <c:strCache>
                <c:ptCount val="1"/>
                <c:pt idx="0">
                  <c:v>Oct</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support'!$AB$2:$AB$101</c:f>
              <c:numCache>
                <c:formatCode>General</c:formatCode>
                <c:ptCount val="100"/>
                <c:pt idx="0">
                  <c:v>-2.245683991118759E-2</c:v>
                </c:pt>
                <c:pt idx="1">
                  <c:v>-3.5950881326747917E-2</c:v>
                </c:pt>
                <c:pt idx="2">
                  <c:v>-3.9902125152929499E-2</c:v>
                </c:pt>
                <c:pt idx="3">
                  <c:v>-4.386243146495087E-2</c:v>
                </c:pt>
                <c:pt idx="4">
                  <c:v>-4.7822737776972234E-2</c:v>
                </c:pt>
                <c:pt idx="5">
                  <c:v>-5.1783044088993598E-2</c:v>
                </c:pt>
                <c:pt idx="6">
                  <c:v>-5.5743350401014968E-2</c:v>
                </c:pt>
                <c:pt idx="7">
                  <c:v>-5.9703656713036332E-2</c:v>
                </c:pt>
                <c:pt idx="8">
                  <c:v>-6.3654900539217921E-2</c:v>
                </c:pt>
                <c:pt idx="9">
                  <c:v>-6.7615206851239285E-2</c:v>
                </c:pt>
                <c:pt idx="10">
                  <c:v>-7.1575513163260648E-2</c:v>
                </c:pt>
                <c:pt idx="11">
                  <c:v>-7.5535819475282012E-2</c:v>
                </c:pt>
                <c:pt idx="12">
                  <c:v>-7.9496125787303515E-2</c:v>
                </c:pt>
                <c:pt idx="13">
                  <c:v>-8.3456432099324879E-2</c:v>
                </c:pt>
                <c:pt idx="14">
                  <c:v>-8.5767365988490635E-2</c:v>
                </c:pt>
                <c:pt idx="15">
                  <c:v>-8.5767365988490635E-2</c:v>
                </c:pt>
                <c:pt idx="16">
                  <c:v>-8.5767365988490635E-2</c:v>
                </c:pt>
                <c:pt idx="17">
                  <c:v>-8.5767365988490635E-2</c:v>
                </c:pt>
                <c:pt idx="18">
                  <c:v>-8.5767365988490635E-2</c:v>
                </c:pt>
                <c:pt idx="19">
                  <c:v>-8.5767365988490635E-2</c:v>
                </c:pt>
                <c:pt idx="20">
                  <c:v>-8.5767365988490635E-2</c:v>
                </c:pt>
                <c:pt idx="21">
                  <c:v>-8.5767365988490635E-2</c:v>
                </c:pt>
                <c:pt idx="22">
                  <c:v>-8.5767365988490635E-2</c:v>
                </c:pt>
                <c:pt idx="23">
                  <c:v>-8.5767365988490635E-2</c:v>
                </c:pt>
                <c:pt idx="24">
                  <c:v>-8.5767365988490635E-2</c:v>
                </c:pt>
                <c:pt idx="25">
                  <c:v>-8.5767365988490635E-2</c:v>
                </c:pt>
                <c:pt idx="26">
                  <c:v>-8.5767365988490635E-2</c:v>
                </c:pt>
                <c:pt idx="27">
                  <c:v>-8.5767365988490635E-2</c:v>
                </c:pt>
                <c:pt idx="28">
                  <c:v>-8.5767365988490635E-2</c:v>
                </c:pt>
                <c:pt idx="29">
                  <c:v>-8.5767365988490635E-2</c:v>
                </c:pt>
                <c:pt idx="30">
                  <c:v>-8.5767365988490635E-2</c:v>
                </c:pt>
                <c:pt idx="31">
                  <c:v>-8.5767365988490635E-2</c:v>
                </c:pt>
                <c:pt idx="32">
                  <c:v>-8.5767365988490635E-2</c:v>
                </c:pt>
                <c:pt idx="33">
                  <c:v>-8.5767365988490635E-2</c:v>
                </c:pt>
                <c:pt idx="34">
                  <c:v>-8.5767365988490635E-2</c:v>
                </c:pt>
                <c:pt idx="35">
                  <c:v>-8.5767365988490635E-2</c:v>
                </c:pt>
                <c:pt idx="36">
                  <c:v>-8.5767365988490635E-2</c:v>
                </c:pt>
                <c:pt idx="37">
                  <c:v>-8.5767365988490635E-2</c:v>
                </c:pt>
                <c:pt idx="38">
                  <c:v>-8.5767365988490635E-2</c:v>
                </c:pt>
                <c:pt idx="39">
                  <c:v>-8.5767365988490635E-2</c:v>
                </c:pt>
                <c:pt idx="40">
                  <c:v>-8.5767365988490635E-2</c:v>
                </c:pt>
                <c:pt idx="41">
                  <c:v>-8.5767365988490635E-2</c:v>
                </c:pt>
                <c:pt idx="42">
                  <c:v>-8.5767365988490635E-2</c:v>
                </c:pt>
                <c:pt idx="43">
                  <c:v>-8.5767365988490635E-2</c:v>
                </c:pt>
                <c:pt idx="44">
                  <c:v>-8.5767365988490635E-2</c:v>
                </c:pt>
                <c:pt idx="45">
                  <c:v>-8.5767365988490635E-2</c:v>
                </c:pt>
                <c:pt idx="46">
                  <c:v>-8.5767365988490635E-2</c:v>
                </c:pt>
                <c:pt idx="47">
                  <c:v>-8.5767365988490635E-2</c:v>
                </c:pt>
                <c:pt idx="48">
                  <c:v>-8.5767365988490635E-2</c:v>
                </c:pt>
                <c:pt idx="49">
                  <c:v>-8.5767365988490635E-2</c:v>
                </c:pt>
                <c:pt idx="50">
                  <c:v>-8.5767365988490635E-2</c:v>
                </c:pt>
                <c:pt idx="51">
                  <c:v>-8.5767365988490635E-2</c:v>
                </c:pt>
                <c:pt idx="52">
                  <c:v>-8.5767365988490635E-2</c:v>
                </c:pt>
                <c:pt idx="53">
                  <c:v>-8.5767365988490635E-2</c:v>
                </c:pt>
                <c:pt idx="54">
                  <c:v>-8.5767365988490635E-2</c:v>
                </c:pt>
                <c:pt idx="55">
                  <c:v>-8.5767365988490635E-2</c:v>
                </c:pt>
                <c:pt idx="56">
                  <c:v>-8.5767365988490635E-2</c:v>
                </c:pt>
                <c:pt idx="57">
                  <c:v>-8.5767365988490635E-2</c:v>
                </c:pt>
                <c:pt idx="58">
                  <c:v>-8.5767365988490635E-2</c:v>
                </c:pt>
                <c:pt idx="59">
                  <c:v>-8.5767365988490635E-2</c:v>
                </c:pt>
                <c:pt idx="60">
                  <c:v>-8.5767365988490635E-2</c:v>
                </c:pt>
                <c:pt idx="61">
                  <c:v>-8.5767365988490635E-2</c:v>
                </c:pt>
                <c:pt idx="62">
                  <c:v>-8.5767365988490635E-2</c:v>
                </c:pt>
                <c:pt idx="63">
                  <c:v>-8.5767365988490635E-2</c:v>
                </c:pt>
                <c:pt idx="64">
                  <c:v>-8.5767365988490635E-2</c:v>
                </c:pt>
                <c:pt idx="65">
                  <c:v>-8.5767365988490635E-2</c:v>
                </c:pt>
                <c:pt idx="66">
                  <c:v>-8.5767365988490635E-2</c:v>
                </c:pt>
                <c:pt idx="67">
                  <c:v>-8.5767365988490635E-2</c:v>
                </c:pt>
                <c:pt idx="68">
                  <c:v>-8.5767365988490635E-2</c:v>
                </c:pt>
                <c:pt idx="69">
                  <c:v>-8.5767365988490635E-2</c:v>
                </c:pt>
                <c:pt idx="70">
                  <c:v>-8.5767365988490635E-2</c:v>
                </c:pt>
                <c:pt idx="71">
                  <c:v>-8.5767365988490635E-2</c:v>
                </c:pt>
                <c:pt idx="72">
                  <c:v>-8.5767365988490635E-2</c:v>
                </c:pt>
                <c:pt idx="73">
                  <c:v>-8.5767365988490635E-2</c:v>
                </c:pt>
                <c:pt idx="74">
                  <c:v>-8.5767365988490635E-2</c:v>
                </c:pt>
                <c:pt idx="75">
                  <c:v>-8.5767365988490635E-2</c:v>
                </c:pt>
                <c:pt idx="76">
                  <c:v>-8.5767365988490635E-2</c:v>
                </c:pt>
                <c:pt idx="77">
                  <c:v>-8.5767365988490635E-2</c:v>
                </c:pt>
                <c:pt idx="78">
                  <c:v>-8.5767365988490635E-2</c:v>
                </c:pt>
                <c:pt idx="79">
                  <c:v>-8.5767365988490635E-2</c:v>
                </c:pt>
                <c:pt idx="80">
                  <c:v>-8.5767365988490635E-2</c:v>
                </c:pt>
                <c:pt idx="81">
                  <c:v>-8.5767365988490635E-2</c:v>
                </c:pt>
                <c:pt idx="82">
                  <c:v>-8.5767365988490635E-2</c:v>
                </c:pt>
                <c:pt idx="83">
                  <c:v>-8.5767365988490635E-2</c:v>
                </c:pt>
                <c:pt idx="84">
                  <c:v>-8.5767365988490635E-2</c:v>
                </c:pt>
                <c:pt idx="85">
                  <c:v>-8.5767365988490635E-2</c:v>
                </c:pt>
                <c:pt idx="86">
                  <c:v>-8.5767365988490635E-2</c:v>
                </c:pt>
                <c:pt idx="87">
                  <c:v>-8.5767365988490635E-2</c:v>
                </c:pt>
                <c:pt idx="88">
                  <c:v>-8.5767365988490635E-2</c:v>
                </c:pt>
                <c:pt idx="89">
                  <c:v>-8.5767365988490635E-2</c:v>
                </c:pt>
                <c:pt idx="90">
                  <c:v>-8.5767365988490635E-2</c:v>
                </c:pt>
                <c:pt idx="91">
                  <c:v>-8.5767365988490635E-2</c:v>
                </c:pt>
                <c:pt idx="92">
                  <c:v>-8.5767365988490635E-2</c:v>
                </c:pt>
                <c:pt idx="93">
                  <c:v>-8.5767365988490635E-2</c:v>
                </c:pt>
                <c:pt idx="94">
                  <c:v>-8.5767365988490635E-2</c:v>
                </c:pt>
                <c:pt idx="95">
                  <c:v>-8.5767365988490635E-2</c:v>
                </c:pt>
                <c:pt idx="96">
                  <c:v>-8.5767365988490635E-2</c:v>
                </c:pt>
                <c:pt idx="97">
                  <c:v>-8.5767365988490635E-2</c:v>
                </c:pt>
                <c:pt idx="98">
                  <c:v>-8.5767365988490635E-2</c:v>
                </c:pt>
                <c:pt idx="99">
                  <c:v>-8.5767365988490635E-2</c:v>
                </c:pt>
              </c:numCache>
            </c:numRef>
          </c:yVal>
          <c:smooth val="0"/>
          <c:extLst>
            <c:ext xmlns:c16="http://schemas.microsoft.com/office/drawing/2014/chart" uri="{C3380CC4-5D6E-409C-BE32-E72D297353CC}">
              <c16:uniqueId val="{0000000D-79CC-487D-ADC3-2AE17A872906}"/>
            </c:ext>
          </c:extLst>
        </c:ser>
        <c:ser>
          <c:idx val="7"/>
          <c:order val="7"/>
          <c:tx>
            <c:strRef>
              <c:f>'[1]decision support'!$AC$1</c:f>
              <c:strCache>
                <c:ptCount val="1"/>
                <c:pt idx="0">
                  <c:v>Nov</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poly"/>
            <c:order val="4"/>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support'!$AC$2:$AC$101</c:f>
              <c:numCache>
                <c:formatCode>General</c:formatCode>
                <c:ptCount val="100"/>
                <c:pt idx="0">
                  <c:v>-2.0223248122373035E-2</c:v>
                </c:pt>
                <c:pt idx="1">
                  <c:v>-3.1764624819127701E-2</c:v>
                </c:pt>
                <c:pt idx="2">
                  <c:v>-3.7991800454764704E-2</c:v>
                </c:pt>
                <c:pt idx="3">
                  <c:v>-4.2556673327361697E-2</c:v>
                </c:pt>
                <c:pt idx="4">
                  <c:v>-4.7130159167642752E-2</c:v>
                </c:pt>
                <c:pt idx="5">
                  <c:v>-5.1695032040239744E-2</c:v>
                </c:pt>
                <c:pt idx="6">
                  <c:v>-5.6259904912836736E-2</c:v>
                </c:pt>
                <c:pt idx="7">
                  <c:v>-6.0833390753117916E-2</c:v>
                </c:pt>
                <c:pt idx="8">
                  <c:v>-6.3968510990146707E-2</c:v>
                </c:pt>
                <c:pt idx="9">
                  <c:v>-6.5958106525184329E-2</c:v>
                </c:pt>
                <c:pt idx="10">
                  <c:v>-6.7672087094329217E-2</c:v>
                </c:pt>
                <c:pt idx="11">
                  <c:v>-6.9394680631158293E-2</c:v>
                </c:pt>
                <c:pt idx="12">
                  <c:v>-7.110866120030318E-2</c:v>
                </c:pt>
                <c:pt idx="13">
                  <c:v>-7.2262798869978648E-2</c:v>
                </c:pt>
                <c:pt idx="14">
                  <c:v>-7.2788189898711442E-2</c:v>
                </c:pt>
                <c:pt idx="15">
                  <c:v>-7.3313580927444361E-2</c:v>
                </c:pt>
                <c:pt idx="16">
                  <c:v>-7.3838971956177168E-2</c:v>
                </c:pt>
                <c:pt idx="17">
                  <c:v>-7.4364362984910087E-2</c:v>
                </c:pt>
                <c:pt idx="18">
                  <c:v>-7.4889754013642881E-2</c:v>
                </c:pt>
                <c:pt idx="19">
                  <c:v>-7.54151450423758E-2</c:v>
                </c:pt>
                <c:pt idx="20">
                  <c:v>-7.5940536071108608E-2</c:v>
                </c:pt>
                <c:pt idx="21">
                  <c:v>-7.6465927099841527E-2</c:v>
                </c:pt>
                <c:pt idx="22">
                  <c:v>-7.6991318128574321E-2</c:v>
                </c:pt>
                <c:pt idx="23">
                  <c:v>-7.751670915730724E-2</c:v>
                </c:pt>
                <c:pt idx="24">
                  <c:v>-7.8042100186040048E-2</c:v>
                </c:pt>
                <c:pt idx="25">
                  <c:v>-7.8567491214772966E-2</c:v>
                </c:pt>
                <c:pt idx="26">
                  <c:v>-7.909288224350576E-2</c:v>
                </c:pt>
                <c:pt idx="27">
                  <c:v>-7.9618273272238679E-2</c:v>
                </c:pt>
                <c:pt idx="28">
                  <c:v>-8.0143664300971473E-2</c:v>
                </c:pt>
                <c:pt idx="29">
                  <c:v>-8.0669055329704406E-2</c:v>
                </c:pt>
                <c:pt idx="30">
                  <c:v>-8.11944463584372E-2</c:v>
                </c:pt>
                <c:pt idx="31">
                  <c:v>-8.1719837387170119E-2</c:v>
                </c:pt>
                <c:pt idx="32">
                  <c:v>-8.2245228415902913E-2</c:v>
                </c:pt>
                <c:pt idx="33">
                  <c:v>-8.2770619444635846E-2</c:v>
                </c:pt>
                <c:pt idx="34">
                  <c:v>-8.329601047336864E-2</c:v>
                </c:pt>
                <c:pt idx="35">
                  <c:v>-8.3821401502101558E-2</c:v>
                </c:pt>
                <c:pt idx="36">
                  <c:v>-8.4346792530834352E-2</c:v>
                </c:pt>
                <c:pt idx="37">
                  <c:v>-8.4872183559567271E-2</c:v>
                </c:pt>
                <c:pt idx="38">
                  <c:v>-8.5397574588300204E-2</c:v>
                </c:pt>
                <c:pt idx="39">
                  <c:v>-8.5922965617032998E-2</c:v>
                </c:pt>
                <c:pt idx="40">
                  <c:v>-8.6448356645765917E-2</c:v>
                </c:pt>
                <c:pt idx="41">
                  <c:v>-8.6973747674498711E-2</c:v>
                </c:pt>
                <c:pt idx="42">
                  <c:v>-8.7499138703231644E-2</c:v>
                </c:pt>
                <c:pt idx="43">
                  <c:v>-8.8024529731964438E-2</c:v>
                </c:pt>
                <c:pt idx="44">
                  <c:v>-8.8549920760697357E-2</c:v>
                </c:pt>
                <c:pt idx="45">
                  <c:v>-8.907531178943015E-2</c:v>
                </c:pt>
                <c:pt idx="46">
                  <c:v>-8.9273410046165458E-2</c:v>
                </c:pt>
                <c:pt idx="47">
                  <c:v>-8.9273410046165458E-2</c:v>
                </c:pt>
                <c:pt idx="48">
                  <c:v>-8.9273410046165458E-2</c:v>
                </c:pt>
                <c:pt idx="49">
                  <c:v>-8.9273410046165458E-2</c:v>
                </c:pt>
                <c:pt idx="50">
                  <c:v>-8.9273410046165458E-2</c:v>
                </c:pt>
                <c:pt idx="51">
                  <c:v>-8.9273410046165458E-2</c:v>
                </c:pt>
                <c:pt idx="52">
                  <c:v>-8.9273410046165458E-2</c:v>
                </c:pt>
                <c:pt idx="53">
                  <c:v>-8.9273410046165458E-2</c:v>
                </c:pt>
                <c:pt idx="54">
                  <c:v>-8.9273410046165458E-2</c:v>
                </c:pt>
                <c:pt idx="55">
                  <c:v>-8.9273410046165458E-2</c:v>
                </c:pt>
                <c:pt idx="56">
                  <c:v>-8.9273410046165458E-2</c:v>
                </c:pt>
                <c:pt idx="57">
                  <c:v>-8.9273410046165458E-2</c:v>
                </c:pt>
                <c:pt idx="58">
                  <c:v>-8.9273410046165458E-2</c:v>
                </c:pt>
                <c:pt idx="59">
                  <c:v>-8.9273410046165458E-2</c:v>
                </c:pt>
                <c:pt idx="60">
                  <c:v>-8.9273410046165458E-2</c:v>
                </c:pt>
                <c:pt idx="61">
                  <c:v>-8.9273410046165458E-2</c:v>
                </c:pt>
                <c:pt idx="62">
                  <c:v>-8.9273410046165458E-2</c:v>
                </c:pt>
                <c:pt idx="63">
                  <c:v>-8.9273410046165458E-2</c:v>
                </c:pt>
                <c:pt idx="64">
                  <c:v>-8.9273410046165458E-2</c:v>
                </c:pt>
                <c:pt idx="65">
                  <c:v>-8.9273410046165458E-2</c:v>
                </c:pt>
                <c:pt idx="66">
                  <c:v>-8.9273410046165458E-2</c:v>
                </c:pt>
                <c:pt idx="67">
                  <c:v>-8.9273410046165458E-2</c:v>
                </c:pt>
                <c:pt idx="68">
                  <c:v>-8.9273410046165458E-2</c:v>
                </c:pt>
                <c:pt idx="69">
                  <c:v>-8.9273410046165458E-2</c:v>
                </c:pt>
                <c:pt idx="70">
                  <c:v>-8.9273410046165458E-2</c:v>
                </c:pt>
                <c:pt idx="71">
                  <c:v>-8.9273410046165458E-2</c:v>
                </c:pt>
                <c:pt idx="72">
                  <c:v>-8.9273410046165458E-2</c:v>
                </c:pt>
                <c:pt idx="73">
                  <c:v>-8.9273410046165458E-2</c:v>
                </c:pt>
                <c:pt idx="74">
                  <c:v>-8.9273410046165458E-2</c:v>
                </c:pt>
                <c:pt idx="75">
                  <c:v>-8.9273410046165458E-2</c:v>
                </c:pt>
                <c:pt idx="76">
                  <c:v>-8.9273410046165458E-2</c:v>
                </c:pt>
                <c:pt idx="77">
                  <c:v>-8.9273410046165458E-2</c:v>
                </c:pt>
                <c:pt idx="78">
                  <c:v>-8.9273410046165458E-2</c:v>
                </c:pt>
                <c:pt idx="79">
                  <c:v>-8.9273410046165458E-2</c:v>
                </c:pt>
                <c:pt idx="80">
                  <c:v>-8.9273410046165458E-2</c:v>
                </c:pt>
                <c:pt idx="81">
                  <c:v>-8.9273410046165458E-2</c:v>
                </c:pt>
                <c:pt idx="82">
                  <c:v>-8.9273410046165458E-2</c:v>
                </c:pt>
                <c:pt idx="83">
                  <c:v>-8.9273410046165458E-2</c:v>
                </c:pt>
                <c:pt idx="84">
                  <c:v>-8.9273410046165458E-2</c:v>
                </c:pt>
                <c:pt idx="85">
                  <c:v>-8.9273410046165458E-2</c:v>
                </c:pt>
                <c:pt idx="86">
                  <c:v>-8.9273410046165458E-2</c:v>
                </c:pt>
                <c:pt idx="87">
                  <c:v>-8.9273410046165458E-2</c:v>
                </c:pt>
                <c:pt idx="88">
                  <c:v>-8.9273410046165458E-2</c:v>
                </c:pt>
                <c:pt idx="89">
                  <c:v>-8.9273410046165458E-2</c:v>
                </c:pt>
                <c:pt idx="90">
                  <c:v>-8.9273410046165458E-2</c:v>
                </c:pt>
                <c:pt idx="91">
                  <c:v>-8.9273410046165458E-2</c:v>
                </c:pt>
                <c:pt idx="92">
                  <c:v>-8.9273410046165458E-2</c:v>
                </c:pt>
                <c:pt idx="93">
                  <c:v>-8.9273410046165458E-2</c:v>
                </c:pt>
                <c:pt idx="94">
                  <c:v>-8.9273410046165458E-2</c:v>
                </c:pt>
                <c:pt idx="95">
                  <c:v>-8.9273410046165458E-2</c:v>
                </c:pt>
                <c:pt idx="96">
                  <c:v>-8.9273410046165458E-2</c:v>
                </c:pt>
                <c:pt idx="97">
                  <c:v>-8.9273410046165458E-2</c:v>
                </c:pt>
                <c:pt idx="98">
                  <c:v>-8.9273410046165458E-2</c:v>
                </c:pt>
                <c:pt idx="99">
                  <c:v>-8.9273410046165458E-2</c:v>
                </c:pt>
              </c:numCache>
            </c:numRef>
          </c:yVal>
          <c:smooth val="0"/>
          <c:extLst>
            <c:ext xmlns:c16="http://schemas.microsoft.com/office/drawing/2014/chart" uri="{C3380CC4-5D6E-409C-BE32-E72D297353CC}">
              <c16:uniqueId val="{0000000F-79CC-487D-ADC3-2AE17A872906}"/>
            </c:ext>
          </c:extLst>
        </c:ser>
        <c:ser>
          <c:idx val="8"/>
          <c:order val="8"/>
          <c:tx>
            <c:strRef>
              <c:f>'[1]decision support'!$AD$1</c:f>
              <c:strCache>
                <c:ptCount val="1"/>
                <c:pt idx="0">
                  <c:v>Dec</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0"/>
          </c:trendline>
          <c:trendline>
            <c:spPr>
              <a:ln w="19050" cap="rnd">
                <a:solidFill>
                  <a:schemeClr val="accent3">
                    <a:lumMod val="60000"/>
                  </a:schemeClr>
                </a:solidFill>
                <a:prstDash val="sysDot"/>
              </a:ln>
              <a:effectLst/>
            </c:spPr>
            <c:trendlineType val="poly"/>
            <c:order val="5"/>
            <c:dispRSqr val="0"/>
            <c:dispEq val="0"/>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support'!$AD$2:$AD$101</c:f>
              <c:numCache>
                <c:formatCode>General</c:formatCode>
                <c:ptCount val="100"/>
                <c:pt idx="0">
                  <c:v>-1.7324872499290548E-2</c:v>
                </c:pt>
                <c:pt idx="1">
                  <c:v>-2.4222712772214775E-2</c:v>
                </c:pt>
                <c:pt idx="2">
                  <c:v>-2.8951829989827562E-2</c:v>
                </c:pt>
                <c:pt idx="3">
                  <c:v>-3.3680947207440345E-2</c:v>
                </c:pt>
                <c:pt idx="4">
                  <c:v>-3.8410064425052938E-2</c:v>
                </c:pt>
                <c:pt idx="5">
                  <c:v>-4.3137797645821194E-2</c:v>
                </c:pt>
                <c:pt idx="6">
                  <c:v>-4.7866914863433974E-2</c:v>
                </c:pt>
                <c:pt idx="7">
                  <c:v>-5.1212035236559643E-2</c:v>
                </c:pt>
                <c:pt idx="8">
                  <c:v>-5.1212035236559643E-2</c:v>
                </c:pt>
                <c:pt idx="9">
                  <c:v>-5.1212035236559643E-2</c:v>
                </c:pt>
                <c:pt idx="10">
                  <c:v>-5.1212035236559643E-2</c:v>
                </c:pt>
                <c:pt idx="11">
                  <c:v>-5.1212035236559643E-2</c:v>
                </c:pt>
                <c:pt idx="12">
                  <c:v>-5.1212035236559643E-2</c:v>
                </c:pt>
                <c:pt idx="13">
                  <c:v>-5.1212035236559643E-2</c:v>
                </c:pt>
                <c:pt idx="14">
                  <c:v>-5.1212035236559643E-2</c:v>
                </c:pt>
                <c:pt idx="15">
                  <c:v>-5.1212035236559643E-2</c:v>
                </c:pt>
                <c:pt idx="16">
                  <c:v>-5.1212035236559643E-2</c:v>
                </c:pt>
                <c:pt idx="17">
                  <c:v>-5.1212035236559643E-2</c:v>
                </c:pt>
                <c:pt idx="18">
                  <c:v>-5.1212035236559643E-2</c:v>
                </c:pt>
                <c:pt idx="19">
                  <c:v>-5.1212035236559643E-2</c:v>
                </c:pt>
                <c:pt idx="20">
                  <c:v>-5.1212035236559643E-2</c:v>
                </c:pt>
                <c:pt idx="21">
                  <c:v>-5.1212035236559643E-2</c:v>
                </c:pt>
                <c:pt idx="22">
                  <c:v>-5.1212035236559643E-2</c:v>
                </c:pt>
                <c:pt idx="23">
                  <c:v>-5.1212035236559643E-2</c:v>
                </c:pt>
                <c:pt idx="24">
                  <c:v>-5.1212035236559643E-2</c:v>
                </c:pt>
                <c:pt idx="25">
                  <c:v>-5.1212035236559643E-2</c:v>
                </c:pt>
                <c:pt idx="26">
                  <c:v>-5.1212035236559643E-2</c:v>
                </c:pt>
                <c:pt idx="27">
                  <c:v>-5.1212035236559643E-2</c:v>
                </c:pt>
                <c:pt idx="28">
                  <c:v>-5.1212035236559643E-2</c:v>
                </c:pt>
                <c:pt idx="29">
                  <c:v>-5.1212035236559643E-2</c:v>
                </c:pt>
                <c:pt idx="30">
                  <c:v>-5.1212035236559643E-2</c:v>
                </c:pt>
                <c:pt idx="31">
                  <c:v>-5.1212035236559643E-2</c:v>
                </c:pt>
                <c:pt idx="32">
                  <c:v>-5.1212035236559643E-2</c:v>
                </c:pt>
                <c:pt idx="33">
                  <c:v>-5.1212035236559643E-2</c:v>
                </c:pt>
                <c:pt idx="34">
                  <c:v>-5.1212035236559643E-2</c:v>
                </c:pt>
                <c:pt idx="35">
                  <c:v>-5.1212035236559643E-2</c:v>
                </c:pt>
                <c:pt idx="36">
                  <c:v>-5.1212035236559643E-2</c:v>
                </c:pt>
                <c:pt idx="37">
                  <c:v>-5.1212035236559643E-2</c:v>
                </c:pt>
                <c:pt idx="38">
                  <c:v>-5.1212035236559643E-2</c:v>
                </c:pt>
                <c:pt idx="39">
                  <c:v>-5.1212035236559643E-2</c:v>
                </c:pt>
                <c:pt idx="40">
                  <c:v>-5.1212035236559643E-2</c:v>
                </c:pt>
                <c:pt idx="41">
                  <c:v>-5.1212035236559643E-2</c:v>
                </c:pt>
                <c:pt idx="42">
                  <c:v>-5.1212035236559643E-2</c:v>
                </c:pt>
                <c:pt idx="43">
                  <c:v>-5.1212035236559643E-2</c:v>
                </c:pt>
                <c:pt idx="44">
                  <c:v>-5.1212035236559643E-2</c:v>
                </c:pt>
                <c:pt idx="45">
                  <c:v>-5.1212035236559643E-2</c:v>
                </c:pt>
                <c:pt idx="46">
                  <c:v>-5.1212035236559643E-2</c:v>
                </c:pt>
                <c:pt idx="47">
                  <c:v>-5.1212035236559643E-2</c:v>
                </c:pt>
                <c:pt idx="48">
                  <c:v>-5.1212035236559643E-2</c:v>
                </c:pt>
                <c:pt idx="49">
                  <c:v>-5.1212035236559643E-2</c:v>
                </c:pt>
                <c:pt idx="50">
                  <c:v>-5.1212035236559643E-2</c:v>
                </c:pt>
                <c:pt idx="51">
                  <c:v>-5.1212035236559643E-2</c:v>
                </c:pt>
                <c:pt idx="52">
                  <c:v>-5.1212035236559643E-2</c:v>
                </c:pt>
                <c:pt idx="53">
                  <c:v>-5.1212035236559643E-2</c:v>
                </c:pt>
                <c:pt idx="54">
                  <c:v>-5.1212035236559643E-2</c:v>
                </c:pt>
                <c:pt idx="55">
                  <c:v>-5.1212035236559643E-2</c:v>
                </c:pt>
                <c:pt idx="56">
                  <c:v>-5.1212035236559643E-2</c:v>
                </c:pt>
                <c:pt idx="57">
                  <c:v>-5.1212035236559643E-2</c:v>
                </c:pt>
                <c:pt idx="58">
                  <c:v>-5.1212035236559643E-2</c:v>
                </c:pt>
                <c:pt idx="59">
                  <c:v>-5.1212035236559643E-2</c:v>
                </c:pt>
                <c:pt idx="60">
                  <c:v>-5.1212035236559643E-2</c:v>
                </c:pt>
                <c:pt idx="61">
                  <c:v>-5.1212035236559643E-2</c:v>
                </c:pt>
                <c:pt idx="62">
                  <c:v>-5.1212035236559643E-2</c:v>
                </c:pt>
                <c:pt idx="63">
                  <c:v>-5.1212035236559643E-2</c:v>
                </c:pt>
                <c:pt idx="64">
                  <c:v>-5.1212035236559643E-2</c:v>
                </c:pt>
                <c:pt idx="65">
                  <c:v>-5.1212035236559643E-2</c:v>
                </c:pt>
                <c:pt idx="66">
                  <c:v>-5.1212035236559643E-2</c:v>
                </c:pt>
                <c:pt idx="67">
                  <c:v>-5.1212035236559643E-2</c:v>
                </c:pt>
                <c:pt idx="68">
                  <c:v>-5.1212035236559643E-2</c:v>
                </c:pt>
                <c:pt idx="69">
                  <c:v>-5.1212035236559643E-2</c:v>
                </c:pt>
                <c:pt idx="70">
                  <c:v>-5.1212035236559643E-2</c:v>
                </c:pt>
                <c:pt idx="71">
                  <c:v>-5.1212035236559643E-2</c:v>
                </c:pt>
                <c:pt idx="72">
                  <c:v>-5.1212035236559643E-2</c:v>
                </c:pt>
                <c:pt idx="73">
                  <c:v>-5.1212035236559643E-2</c:v>
                </c:pt>
                <c:pt idx="74">
                  <c:v>-5.1212035236559643E-2</c:v>
                </c:pt>
                <c:pt idx="75">
                  <c:v>-5.1212035236559643E-2</c:v>
                </c:pt>
                <c:pt idx="76">
                  <c:v>-5.1212035236559643E-2</c:v>
                </c:pt>
                <c:pt idx="77">
                  <c:v>-5.1212035236559643E-2</c:v>
                </c:pt>
                <c:pt idx="78">
                  <c:v>-5.1212035236559643E-2</c:v>
                </c:pt>
                <c:pt idx="79">
                  <c:v>-5.1212035236559643E-2</c:v>
                </c:pt>
                <c:pt idx="80">
                  <c:v>-5.1212035236559643E-2</c:v>
                </c:pt>
                <c:pt idx="81">
                  <c:v>-5.1212035236559643E-2</c:v>
                </c:pt>
                <c:pt idx="82">
                  <c:v>-5.1212035236559643E-2</c:v>
                </c:pt>
                <c:pt idx="83">
                  <c:v>-5.1212035236559643E-2</c:v>
                </c:pt>
                <c:pt idx="84">
                  <c:v>-5.1212035236559643E-2</c:v>
                </c:pt>
                <c:pt idx="85">
                  <c:v>-5.1212035236559643E-2</c:v>
                </c:pt>
                <c:pt idx="86">
                  <c:v>-5.1212035236559643E-2</c:v>
                </c:pt>
                <c:pt idx="87">
                  <c:v>-5.1212035236559643E-2</c:v>
                </c:pt>
                <c:pt idx="88">
                  <c:v>-5.1212035236559643E-2</c:v>
                </c:pt>
                <c:pt idx="89">
                  <c:v>-5.1212035236559643E-2</c:v>
                </c:pt>
                <c:pt idx="90">
                  <c:v>-5.1212035236559643E-2</c:v>
                </c:pt>
                <c:pt idx="91">
                  <c:v>-5.1212035236559643E-2</c:v>
                </c:pt>
                <c:pt idx="92">
                  <c:v>-5.1212035236559643E-2</c:v>
                </c:pt>
                <c:pt idx="93">
                  <c:v>-5.1212035236559643E-2</c:v>
                </c:pt>
                <c:pt idx="94">
                  <c:v>-5.1212035236559643E-2</c:v>
                </c:pt>
                <c:pt idx="95">
                  <c:v>-5.1212035236559643E-2</c:v>
                </c:pt>
                <c:pt idx="96">
                  <c:v>-5.1212035236559643E-2</c:v>
                </c:pt>
                <c:pt idx="97">
                  <c:v>-5.1212035236559643E-2</c:v>
                </c:pt>
                <c:pt idx="98">
                  <c:v>-5.1212035236559643E-2</c:v>
                </c:pt>
                <c:pt idx="99">
                  <c:v>-5.1212035236559643E-2</c:v>
                </c:pt>
              </c:numCache>
            </c:numRef>
          </c:yVal>
          <c:smooth val="0"/>
          <c:extLst>
            <c:ext xmlns:c16="http://schemas.microsoft.com/office/drawing/2014/chart" uri="{C3380CC4-5D6E-409C-BE32-E72D297353CC}">
              <c16:uniqueId val="{00000012-79CC-487D-ADC3-2AE17A872906}"/>
            </c:ext>
          </c:extLst>
        </c:ser>
        <c:ser>
          <c:idx val="9"/>
          <c:order val="9"/>
          <c:tx>
            <c:strRef>
              <c:f>'[1]decision support'!$S$1</c:f>
              <c:strCache>
                <c:ptCount val="1"/>
                <c:pt idx="0">
                  <c:v>Jan</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trendline>
            <c:spPr>
              <a:ln w="19050" cap="rnd">
                <a:solidFill>
                  <a:schemeClr val="accent4">
                    <a:lumMod val="60000"/>
                  </a:schemeClr>
                </a:solidFill>
                <a:prstDash val="sysDot"/>
              </a:ln>
              <a:effectLst/>
            </c:spPr>
            <c:trendlineType val="poly"/>
            <c:order val="3"/>
            <c:dispRSqr val="1"/>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'[1]decision support'!$C$2:$C$101</c:f>
              <c:numCache>
                <c:formatCode>General</c:formatCode>
                <c:ptCount val="100"/>
                <c:pt idx="0">
                  <c:v>2.706810290316497E-2</c:v>
                </c:pt>
                <c:pt idx="1">
                  <c:v>5.413620580632994E-2</c:v>
                </c:pt>
                <c:pt idx="2">
                  <c:v>8.120430870949491E-2</c:v>
                </c:pt>
                <c:pt idx="3">
                  <c:v>0.10827241161265988</c:v>
                </c:pt>
                <c:pt idx="4">
                  <c:v>0.13534051451582485</c:v>
                </c:pt>
                <c:pt idx="5">
                  <c:v>0.16240861741898982</c:v>
                </c:pt>
                <c:pt idx="6">
                  <c:v>0.18947672032215479</c:v>
                </c:pt>
                <c:pt idx="7">
                  <c:v>0.21654482322531976</c:v>
                </c:pt>
                <c:pt idx="8">
                  <c:v>0.24361292612848473</c:v>
                </c:pt>
                <c:pt idx="9">
                  <c:v>0.2706810290316497</c:v>
                </c:pt>
                <c:pt idx="10">
                  <c:v>0.29774913193481467</c:v>
                </c:pt>
                <c:pt idx="11">
                  <c:v>0.32481723483797964</c:v>
                </c:pt>
                <c:pt idx="12">
                  <c:v>0.35188533774114461</c:v>
                </c:pt>
                <c:pt idx="13">
                  <c:v>0.37895344064430958</c:v>
                </c:pt>
                <c:pt idx="14">
                  <c:v>0.40602154354747455</c:v>
                </c:pt>
                <c:pt idx="15">
                  <c:v>0.43308964645063952</c:v>
                </c:pt>
                <c:pt idx="16">
                  <c:v>0.46015774935380449</c:v>
                </c:pt>
                <c:pt idx="17">
                  <c:v>0.48722585225696946</c:v>
                </c:pt>
                <c:pt idx="18">
                  <c:v>0.51429395516013443</c:v>
                </c:pt>
                <c:pt idx="19">
                  <c:v>0.5413620580632994</c:v>
                </c:pt>
                <c:pt idx="20">
                  <c:v>0.56843016096646437</c:v>
                </c:pt>
                <c:pt idx="21">
                  <c:v>0.59549826386962934</c:v>
                </c:pt>
                <c:pt idx="22">
                  <c:v>0.62256636677279431</c:v>
                </c:pt>
                <c:pt idx="23">
                  <c:v>0.64963446967595928</c:v>
                </c:pt>
                <c:pt idx="24">
                  <c:v>0.67670257257912425</c:v>
                </c:pt>
                <c:pt idx="25">
                  <c:v>0.70377067548228922</c:v>
                </c:pt>
                <c:pt idx="26">
                  <c:v>0.73083877838545419</c:v>
                </c:pt>
                <c:pt idx="27">
                  <c:v>0.75790688128861916</c:v>
                </c:pt>
                <c:pt idx="28">
                  <c:v>0.78497498419178413</c:v>
                </c:pt>
                <c:pt idx="29">
                  <c:v>0.8120430870949491</c:v>
                </c:pt>
                <c:pt idx="30">
                  <c:v>0.83911118999811407</c:v>
                </c:pt>
                <c:pt idx="31">
                  <c:v>0.86617929290127904</c:v>
                </c:pt>
                <c:pt idx="32">
                  <c:v>0.89324739580444401</c:v>
                </c:pt>
                <c:pt idx="33">
                  <c:v>0.92031549870760898</c:v>
                </c:pt>
                <c:pt idx="34">
                  <c:v>0.94738360161077395</c:v>
                </c:pt>
                <c:pt idx="35">
                  <c:v>0.97445170451393892</c:v>
                </c:pt>
                <c:pt idx="36">
                  <c:v>1.0015198074171039</c:v>
                </c:pt>
                <c:pt idx="37">
                  <c:v>1.0285879103202689</c:v>
                </c:pt>
                <c:pt idx="38">
                  <c:v>1.0556560132234338</c:v>
                </c:pt>
                <c:pt idx="39">
                  <c:v>1.0827241161265988</c:v>
                </c:pt>
                <c:pt idx="40">
                  <c:v>1.1097922190297638</c:v>
                </c:pt>
                <c:pt idx="41">
                  <c:v>1.1368603219329287</c:v>
                </c:pt>
                <c:pt idx="42">
                  <c:v>1.1639284248360937</c:v>
                </c:pt>
                <c:pt idx="43">
                  <c:v>1.1909965277392587</c:v>
                </c:pt>
                <c:pt idx="44">
                  <c:v>1.2180646306424237</c:v>
                </c:pt>
                <c:pt idx="45">
                  <c:v>1.2451327335455886</c:v>
                </c:pt>
                <c:pt idx="46">
                  <c:v>1.2722008364487536</c:v>
                </c:pt>
                <c:pt idx="47">
                  <c:v>1.2992689393519186</c:v>
                </c:pt>
                <c:pt idx="48">
                  <c:v>1.3263370422550835</c:v>
                </c:pt>
                <c:pt idx="49">
                  <c:v>1.3534051451582485</c:v>
                </c:pt>
                <c:pt idx="50">
                  <c:v>1.3804732480614135</c:v>
                </c:pt>
                <c:pt idx="51">
                  <c:v>1.4075413509645784</c:v>
                </c:pt>
                <c:pt idx="52">
                  <c:v>1.4346094538677434</c:v>
                </c:pt>
                <c:pt idx="53">
                  <c:v>1.4616775567709084</c:v>
                </c:pt>
                <c:pt idx="54">
                  <c:v>1.4887456596740734</c:v>
                </c:pt>
                <c:pt idx="55">
                  <c:v>1.5158137625772383</c:v>
                </c:pt>
                <c:pt idx="56">
                  <c:v>1.5428818654804033</c:v>
                </c:pt>
                <c:pt idx="57">
                  <c:v>1.5699499683835683</c:v>
                </c:pt>
                <c:pt idx="58">
                  <c:v>1.5970180712867332</c:v>
                </c:pt>
                <c:pt idx="59">
                  <c:v>1.6240861741898982</c:v>
                </c:pt>
                <c:pt idx="60">
                  <c:v>1.6511542770930632</c:v>
                </c:pt>
                <c:pt idx="61">
                  <c:v>1.6782223799962281</c:v>
                </c:pt>
                <c:pt idx="62">
                  <c:v>1.7052904828993931</c:v>
                </c:pt>
                <c:pt idx="63">
                  <c:v>1.7323585858025581</c:v>
                </c:pt>
                <c:pt idx="64">
                  <c:v>1.7594266887057231</c:v>
                </c:pt>
                <c:pt idx="65">
                  <c:v>1.786494791608888</c:v>
                </c:pt>
                <c:pt idx="66">
                  <c:v>1.813562894512053</c:v>
                </c:pt>
                <c:pt idx="67">
                  <c:v>1.840630997415218</c:v>
                </c:pt>
                <c:pt idx="68">
                  <c:v>1.8676991003183829</c:v>
                </c:pt>
                <c:pt idx="69">
                  <c:v>1.8947672032215479</c:v>
                </c:pt>
                <c:pt idx="70">
                  <c:v>1.9218353061247129</c:v>
                </c:pt>
                <c:pt idx="71">
                  <c:v>1.9489034090278778</c:v>
                </c:pt>
                <c:pt idx="72">
                  <c:v>1.9759715119310428</c:v>
                </c:pt>
                <c:pt idx="73">
                  <c:v>2.0030396148342078</c:v>
                </c:pt>
                <c:pt idx="74">
                  <c:v>2.0301077177373728</c:v>
                </c:pt>
                <c:pt idx="75">
                  <c:v>2.0571758206405377</c:v>
                </c:pt>
                <c:pt idx="76">
                  <c:v>2.0842439235437027</c:v>
                </c:pt>
                <c:pt idx="77">
                  <c:v>2.1113120264468677</c:v>
                </c:pt>
                <c:pt idx="78">
                  <c:v>2.1383801293500326</c:v>
                </c:pt>
                <c:pt idx="79">
                  <c:v>2.1654482322531976</c:v>
                </c:pt>
                <c:pt idx="80">
                  <c:v>2.1925163351563626</c:v>
                </c:pt>
                <c:pt idx="81">
                  <c:v>2.2195844380595275</c:v>
                </c:pt>
                <c:pt idx="82">
                  <c:v>2.2466525409626925</c:v>
                </c:pt>
                <c:pt idx="83">
                  <c:v>2.2737206438658575</c:v>
                </c:pt>
                <c:pt idx="84">
                  <c:v>2.3007887467690225</c:v>
                </c:pt>
                <c:pt idx="85">
                  <c:v>2.3278568496721874</c:v>
                </c:pt>
                <c:pt idx="86">
                  <c:v>2.3549249525753524</c:v>
                </c:pt>
                <c:pt idx="87">
                  <c:v>2.3819930554785174</c:v>
                </c:pt>
                <c:pt idx="88">
                  <c:v>2.4090611583816823</c:v>
                </c:pt>
                <c:pt idx="89">
                  <c:v>2.4361292612848473</c:v>
                </c:pt>
                <c:pt idx="90">
                  <c:v>2.4631973641880123</c:v>
                </c:pt>
                <c:pt idx="91">
                  <c:v>2.4902654670911772</c:v>
                </c:pt>
                <c:pt idx="92">
                  <c:v>2.5173335699943422</c:v>
                </c:pt>
                <c:pt idx="93">
                  <c:v>2.5444016728975072</c:v>
                </c:pt>
                <c:pt idx="94">
                  <c:v>2.5714697758006722</c:v>
                </c:pt>
                <c:pt idx="95">
                  <c:v>2.5985378787038371</c:v>
                </c:pt>
                <c:pt idx="96">
                  <c:v>2.6256059816070021</c:v>
                </c:pt>
                <c:pt idx="97">
                  <c:v>2.6526740845101671</c:v>
                </c:pt>
                <c:pt idx="98">
                  <c:v>2.679742187413332</c:v>
                </c:pt>
                <c:pt idx="99">
                  <c:v>2.706810290316497</c:v>
                </c:pt>
              </c:numCache>
            </c:numRef>
          </c:xVal>
          <c:yVal>
            <c:numRef>
              <c:f>'[1]decision support'!$S$2:$S$101</c:f>
              <c:numCache>
                <c:formatCode>General</c:formatCode>
                <c:ptCount val="100"/>
                <c:pt idx="0">
                  <c:v>-2.2093081573365675E-3</c:v>
                </c:pt>
                <c:pt idx="1">
                  <c:v>-3.4734233602831122E-3</c:v>
                </c:pt>
                <c:pt idx="2">
                  <c:v>-4.7375385632294747E-3</c:v>
                </c:pt>
                <c:pt idx="3">
                  <c:v>-6.0016537661760194E-3</c:v>
                </c:pt>
                <c:pt idx="4">
                  <c:v>-7.2657689691223819E-3</c:v>
                </c:pt>
                <c:pt idx="5">
                  <c:v>-8.5298841720687444E-3</c:v>
                </c:pt>
                <c:pt idx="6">
                  <c:v>-9.7939993750152891E-3</c:v>
                </c:pt>
                <c:pt idx="7">
                  <c:v>-1.1058114577961652E-2</c:v>
                </c:pt>
                <c:pt idx="8">
                  <c:v>-1.2322229780908014E-2</c:v>
                </c:pt>
                <c:pt idx="9">
                  <c:v>-1.3586344983854559E-2</c:v>
                </c:pt>
                <c:pt idx="10">
                  <c:v>-1.4850460186800921E-2</c:v>
                </c:pt>
                <c:pt idx="11">
                  <c:v>-1.6114575389747466E-2</c:v>
                </c:pt>
                <c:pt idx="12">
                  <c:v>-1.7378690592693827E-2</c:v>
                </c:pt>
                <c:pt idx="13">
                  <c:v>-1.8642805795640191E-2</c:v>
                </c:pt>
                <c:pt idx="14">
                  <c:v>-1.9906920998586736E-2</c:v>
                </c:pt>
                <c:pt idx="15">
                  <c:v>-2.1171036201533096E-2</c:v>
                </c:pt>
                <c:pt idx="16">
                  <c:v>-2.2435151404479461E-2</c:v>
                </c:pt>
                <c:pt idx="17">
                  <c:v>-2.3699266607426005E-2</c:v>
                </c:pt>
                <c:pt idx="18">
                  <c:v>-2.4963381810372366E-2</c:v>
                </c:pt>
                <c:pt idx="19">
                  <c:v>-2.6227497013318911E-2</c:v>
                </c:pt>
                <c:pt idx="20">
                  <c:v>-2.7491612216265275E-2</c:v>
                </c:pt>
                <c:pt idx="21">
                  <c:v>-2.8755727419211636E-2</c:v>
                </c:pt>
                <c:pt idx="22">
                  <c:v>-3.0019842622158181E-2</c:v>
                </c:pt>
                <c:pt idx="23">
                  <c:v>-3.1283957825104541E-2</c:v>
                </c:pt>
                <c:pt idx="24">
                  <c:v>-3.2548073028050906E-2</c:v>
                </c:pt>
                <c:pt idx="25">
                  <c:v>-3.381218823099745E-2</c:v>
                </c:pt>
                <c:pt idx="26">
                  <c:v>-3.5076303433943815E-2</c:v>
                </c:pt>
                <c:pt idx="27">
                  <c:v>-3.6340418636890179E-2</c:v>
                </c:pt>
                <c:pt idx="28">
                  <c:v>-3.7353768362141243E-2</c:v>
                </c:pt>
                <c:pt idx="29">
                  <c:v>-3.7353768362141243E-2</c:v>
                </c:pt>
                <c:pt idx="30">
                  <c:v>-3.7353768362141243E-2</c:v>
                </c:pt>
                <c:pt idx="31">
                  <c:v>-3.7353768362141243E-2</c:v>
                </c:pt>
                <c:pt idx="32">
                  <c:v>-3.7353768362141243E-2</c:v>
                </c:pt>
                <c:pt idx="33">
                  <c:v>-3.7353768362141243E-2</c:v>
                </c:pt>
                <c:pt idx="34">
                  <c:v>-3.7353768362141243E-2</c:v>
                </c:pt>
                <c:pt idx="35">
                  <c:v>-3.7353768362141243E-2</c:v>
                </c:pt>
                <c:pt idx="36">
                  <c:v>-3.7353768362141243E-2</c:v>
                </c:pt>
                <c:pt idx="37">
                  <c:v>-3.7353768362141243E-2</c:v>
                </c:pt>
                <c:pt idx="38">
                  <c:v>-3.7353768362141243E-2</c:v>
                </c:pt>
                <c:pt idx="39">
                  <c:v>-3.7353768362141243E-2</c:v>
                </c:pt>
                <c:pt idx="40">
                  <c:v>-3.7353768362141243E-2</c:v>
                </c:pt>
                <c:pt idx="41">
                  <c:v>-3.7353768362141243E-2</c:v>
                </c:pt>
                <c:pt idx="42">
                  <c:v>-3.7353768362141243E-2</c:v>
                </c:pt>
                <c:pt idx="43">
                  <c:v>-3.7353768362141243E-2</c:v>
                </c:pt>
                <c:pt idx="44">
                  <c:v>-3.7353768362141243E-2</c:v>
                </c:pt>
                <c:pt idx="45">
                  <c:v>-3.7353768362141243E-2</c:v>
                </c:pt>
                <c:pt idx="46">
                  <c:v>-3.7353768362141243E-2</c:v>
                </c:pt>
                <c:pt idx="47">
                  <c:v>-3.7353768362141243E-2</c:v>
                </c:pt>
                <c:pt idx="48">
                  <c:v>-3.7353768362141243E-2</c:v>
                </c:pt>
                <c:pt idx="49">
                  <c:v>-3.7353768362141243E-2</c:v>
                </c:pt>
                <c:pt idx="50">
                  <c:v>-3.7353768362141243E-2</c:v>
                </c:pt>
                <c:pt idx="51">
                  <c:v>-3.7353768362141243E-2</c:v>
                </c:pt>
                <c:pt idx="52">
                  <c:v>-3.7353768362141243E-2</c:v>
                </c:pt>
                <c:pt idx="53">
                  <c:v>-3.7353768362141243E-2</c:v>
                </c:pt>
                <c:pt idx="54">
                  <c:v>-3.7353768362141243E-2</c:v>
                </c:pt>
                <c:pt idx="55">
                  <c:v>-3.7353768362141243E-2</c:v>
                </c:pt>
                <c:pt idx="56">
                  <c:v>-3.7353768362141243E-2</c:v>
                </c:pt>
                <c:pt idx="57">
                  <c:v>-3.7353768362141243E-2</c:v>
                </c:pt>
                <c:pt idx="58">
                  <c:v>-3.7353768362141243E-2</c:v>
                </c:pt>
                <c:pt idx="59">
                  <c:v>-3.7353768362141243E-2</c:v>
                </c:pt>
                <c:pt idx="60">
                  <c:v>-3.7353768362141243E-2</c:v>
                </c:pt>
                <c:pt idx="61">
                  <c:v>-3.7353768362141243E-2</c:v>
                </c:pt>
                <c:pt idx="62">
                  <c:v>-3.7353768362141243E-2</c:v>
                </c:pt>
                <c:pt idx="63">
                  <c:v>-3.7353768362141243E-2</c:v>
                </c:pt>
                <c:pt idx="64">
                  <c:v>-3.7353768362141243E-2</c:v>
                </c:pt>
                <c:pt idx="65">
                  <c:v>-3.7353768362141243E-2</c:v>
                </c:pt>
                <c:pt idx="66">
                  <c:v>-3.7353768362141243E-2</c:v>
                </c:pt>
                <c:pt idx="67">
                  <c:v>-3.7353768362141243E-2</c:v>
                </c:pt>
                <c:pt idx="68">
                  <c:v>-3.7353768362141243E-2</c:v>
                </c:pt>
                <c:pt idx="69">
                  <c:v>-3.7353768362141243E-2</c:v>
                </c:pt>
                <c:pt idx="70">
                  <c:v>-3.7353768362141243E-2</c:v>
                </c:pt>
                <c:pt idx="71">
                  <c:v>-3.7353768362141243E-2</c:v>
                </c:pt>
                <c:pt idx="72">
                  <c:v>-3.7353768362141243E-2</c:v>
                </c:pt>
                <c:pt idx="73">
                  <c:v>-3.7353768362141243E-2</c:v>
                </c:pt>
                <c:pt idx="74">
                  <c:v>-3.7353768362141243E-2</c:v>
                </c:pt>
                <c:pt idx="75">
                  <c:v>-3.7353768362141243E-2</c:v>
                </c:pt>
                <c:pt idx="76">
                  <c:v>-3.7353768362141243E-2</c:v>
                </c:pt>
                <c:pt idx="77">
                  <c:v>-3.7353768362141243E-2</c:v>
                </c:pt>
                <c:pt idx="78">
                  <c:v>-3.7353768362141243E-2</c:v>
                </c:pt>
                <c:pt idx="79">
                  <c:v>-3.7353768362141243E-2</c:v>
                </c:pt>
                <c:pt idx="80">
                  <c:v>-3.7353768362141243E-2</c:v>
                </c:pt>
                <c:pt idx="81">
                  <c:v>-3.7353768362141243E-2</c:v>
                </c:pt>
                <c:pt idx="82">
                  <c:v>-3.7353768362141243E-2</c:v>
                </c:pt>
                <c:pt idx="83">
                  <c:v>-3.7353768362141243E-2</c:v>
                </c:pt>
                <c:pt idx="84">
                  <c:v>-3.7353768362141243E-2</c:v>
                </c:pt>
                <c:pt idx="85">
                  <c:v>-3.7353768362141243E-2</c:v>
                </c:pt>
                <c:pt idx="86">
                  <c:v>-3.7353768362141243E-2</c:v>
                </c:pt>
                <c:pt idx="87">
                  <c:v>-3.7353768362141243E-2</c:v>
                </c:pt>
                <c:pt idx="88">
                  <c:v>-3.7353768362141243E-2</c:v>
                </c:pt>
                <c:pt idx="89">
                  <c:v>-3.7353768362141243E-2</c:v>
                </c:pt>
                <c:pt idx="90">
                  <c:v>-3.7353768362141243E-2</c:v>
                </c:pt>
                <c:pt idx="91">
                  <c:v>-3.7353768362141243E-2</c:v>
                </c:pt>
                <c:pt idx="92">
                  <c:v>-3.7353768362141243E-2</c:v>
                </c:pt>
                <c:pt idx="93">
                  <c:v>-3.7353768362141243E-2</c:v>
                </c:pt>
                <c:pt idx="94">
                  <c:v>-3.7353768362141243E-2</c:v>
                </c:pt>
                <c:pt idx="95">
                  <c:v>-3.7353768362141243E-2</c:v>
                </c:pt>
                <c:pt idx="96">
                  <c:v>-3.7353768362141243E-2</c:v>
                </c:pt>
                <c:pt idx="97">
                  <c:v>-3.7353768362141243E-2</c:v>
                </c:pt>
                <c:pt idx="98">
                  <c:v>-3.7353768362141243E-2</c:v>
                </c:pt>
                <c:pt idx="99">
                  <c:v>-3.7353768362141243E-2</c:v>
                </c:pt>
              </c:numCache>
            </c:numRef>
          </c:yVal>
          <c:smooth val="0"/>
          <c:extLst>
            <c:ext xmlns:c16="http://schemas.microsoft.com/office/drawing/2014/chart" uri="{C3380CC4-5D6E-409C-BE32-E72D297353CC}">
              <c16:uniqueId val="{00000014-79CC-487D-ADC3-2AE17A872906}"/>
            </c:ext>
          </c:extLst>
        </c:ser>
        <c:dLbls>
          <c:showLegendKey val="0"/>
          <c:showVal val="0"/>
          <c:showCatName val="0"/>
          <c:showSerName val="0"/>
          <c:showPercent val="0"/>
          <c:showBubbleSize val="0"/>
        </c:dLbls>
        <c:axId val="604243160"/>
        <c:axId val="604243552"/>
      </c:scatterChart>
      <c:valAx>
        <c:axId val="604243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243552"/>
        <c:crosses val="autoZero"/>
        <c:crossBetween val="midCat"/>
      </c:valAx>
      <c:valAx>
        <c:axId val="604243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4243160"/>
        <c:crosses val="autoZero"/>
        <c:crossBetween val="midCat"/>
      </c:valAx>
      <c:spPr>
        <a:noFill/>
        <a:ln>
          <a:noFill/>
        </a:ln>
        <a:effectLst/>
      </c:spPr>
    </c:plotArea>
    <c:legend>
      <c:legendPos val="r"/>
      <c:legendEntry>
        <c:idx val="10"/>
        <c:delete val="1"/>
      </c:legendEntry>
      <c:legendEntry>
        <c:idx val="1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161921</xdr:rowOff>
    </xdr:from>
    <xdr:to>
      <xdr:col>18</xdr:col>
      <xdr:colOff>522515</xdr:colOff>
      <xdr:row>26</xdr:row>
      <xdr:rowOff>9920</xdr:rowOff>
    </xdr:to>
    <xdr:sp macro="" textlink="">
      <xdr:nvSpPr>
        <xdr:cNvPr id="2" name="TextBox 1">
          <a:extLst>
            <a:ext uri="{FF2B5EF4-FFF2-40B4-BE49-F238E27FC236}">
              <a16:creationId xmlns:a16="http://schemas.microsoft.com/office/drawing/2014/main" id="{6F8F962E-3AF3-4549-9641-3E7168BFDB1B}"/>
            </a:ext>
          </a:extLst>
        </xdr:cNvPr>
        <xdr:cNvSpPr txBox="1"/>
      </xdr:nvSpPr>
      <xdr:spPr>
        <a:xfrm>
          <a:off x="692944" y="161921"/>
          <a:ext cx="11616759" cy="44914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005397"/>
              </a:solidFill>
              <a:effectLst/>
              <a:latin typeface="+mn-lt"/>
              <a:ea typeface="+mn-ea"/>
              <a:cs typeface="+mn-cs"/>
            </a:rPr>
            <a:t>The Local Government Solar Power Purchase Agreement Calculator</a:t>
          </a:r>
        </a:p>
        <a:p>
          <a:r>
            <a:rPr lang="en-US" sz="1100">
              <a:solidFill>
                <a:schemeClr val="dk1"/>
              </a:solidFill>
              <a:effectLst/>
              <a:latin typeface="+mn-lt"/>
              <a:ea typeface="+mn-ea"/>
              <a:cs typeface="+mn-cs"/>
            </a:rPr>
            <a:t>A decision-making tool to help local governments compare Power Purchase Agreement (PPA) proposals</a:t>
          </a:r>
        </a:p>
        <a:p>
          <a:endParaRPr lang="en-US" sz="1000" b="1" cap="small">
            <a:solidFill>
              <a:schemeClr val="dk1"/>
            </a:solidFill>
            <a:effectLst/>
            <a:latin typeface="+mn-lt"/>
            <a:ea typeface="+mn-ea"/>
            <a:cs typeface="+mn-cs"/>
          </a:endParaRPr>
        </a:p>
        <a:p>
          <a:r>
            <a:rPr lang="en-US" sz="1600" b="0" cap="small">
              <a:solidFill>
                <a:srgbClr val="005397"/>
              </a:solidFill>
              <a:effectLst/>
              <a:latin typeface="+mn-lt"/>
              <a:ea typeface="+mn-ea"/>
              <a:cs typeface="+mn-cs"/>
            </a:rPr>
            <a:t>Quick-Start Guide</a:t>
          </a:r>
          <a:endParaRPr lang="en-US" sz="1600" b="0">
            <a:solidFill>
              <a:srgbClr val="005397"/>
            </a:solidFill>
            <a:effectLst/>
            <a:latin typeface="+mn-lt"/>
            <a:ea typeface="+mn-ea"/>
            <a:cs typeface="+mn-cs"/>
          </a:endParaRPr>
        </a:p>
        <a:p>
          <a:endParaRPr lang="en-US" sz="1000" i="1">
            <a:solidFill>
              <a:schemeClr val="dk1"/>
            </a:solidFill>
            <a:effectLst/>
            <a:latin typeface="+mn-lt"/>
            <a:ea typeface="+mn-ea"/>
            <a:cs typeface="+mn-cs"/>
          </a:endParaRPr>
        </a:p>
        <a:p>
          <a:r>
            <a:rPr lang="en-US" sz="1200" i="1">
              <a:solidFill>
                <a:srgbClr val="005397"/>
              </a:solidFill>
              <a:effectLst/>
              <a:latin typeface="+mn-lt"/>
              <a:ea typeface="+mn-ea"/>
              <a:cs typeface="+mn-cs"/>
            </a:rPr>
            <a:t>Background</a:t>
          </a:r>
          <a:endParaRPr lang="en-US" sz="1200">
            <a:solidFill>
              <a:srgbClr val="005397"/>
            </a:solidFill>
            <a:effectLst/>
            <a:latin typeface="+mn-lt"/>
            <a:ea typeface="+mn-ea"/>
            <a:cs typeface="+mn-cs"/>
          </a:endParaRPr>
        </a:p>
        <a:p>
          <a:r>
            <a:rPr lang="en-US" sz="1100">
              <a:solidFill>
                <a:schemeClr val="dk1"/>
              </a:solidFill>
              <a:effectLst/>
              <a:latin typeface="+mn-lt"/>
              <a:ea typeface="+mn-ea"/>
              <a:cs typeface="+mn-cs"/>
            </a:rPr>
            <a:t>Renewable energy is a growing priority for communities. A great number of qualified installers offer design, installation, and financing at ever-lower cost. Proposals from solar companies, however, arrive in varied forms and can be difficult to compare, especially for those new to solar energy technology.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response to this challenge, the Great Plains Institute collaborated with the Clean Energy Resource Teams (CERTs) and the Minnesota Department of Administration’s Office of Enterprise Sustainability to create a tool that makes it easier for local governments to make informed decisions.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tool is one of many resources developed by the award-winning Solar Possible program. Solar Possible guided a cohort of 12 local governments through a bulk-purchasing process for solar energy systems and provided assistance for site selection, RFP development, and bid evaluation.</a:t>
          </a:r>
        </a:p>
        <a:p>
          <a:r>
            <a:rPr lang="en-US" sz="1100">
              <a:solidFill>
                <a:schemeClr val="dk1"/>
              </a:solidFill>
              <a:effectLst/>
              <a:latin typeface="+mn-lt"/>
              <a:ea typeface="+mn-ea"/>
              <a:cs typeface="+mn-cs"/>
            </a:rPr>
            <a:t> </a:t>
          </a:r>
        </a:p>
        <a:p>
          <a:endParaRPr lang="en-US" sz="1100">
            <a:solidFill>
              <a:srgbClr val="005397"/>
            </a:solidFill>
            <a:effectLst/>
            <a:latin typeface="+mn-lt"/>
            <a:ea typeface="+mn-ea"/>
            <a:cs typeface="+mn-cs"/>
          </a:endParaRPr>
        </a:p>
        <a:p>
          <a:endParaRPr lang="en-US" sz="1100" i="1">
            <a:solidFill>
              <a:srgbClr val="005397"/>
            </a:solidFill>
            <a:effectLst/>
            <a:latin typeface="+mn-lt"/>
            <a:ea typeface="+mn-ea"/>
            <a:cs typeface="+mn-cs"/>
          </a:endParaRPr>
        </a:p>
        <a:p>
          <a:endParaRPr lang="en-US" sz="1100" i="1">
            <a:solidFill>
              <a:srgbClr val="005397"/>
            </a:solidFill>
            <a:effectLst/>
            <a:latin typeface="+mn-lt"/>
            <a:ea typeface="+mn-ea"/>
            <a:cs typeface="+mn-cs"/>
          </a:endParaRPr>
        </a:p>
        <a:p>
          <a:endParaRPr lang="en-US" sz="1200" i="1">
            <a:solidFill>
              <a:srgbClr val="005397"/>
            </a:solidFill>
            <a:effectLst/>
            <a:latin typeface="+mn-lt"/>
            <a:ea typeface="+mn-ea"/>
            <a:cs typeface="+mn-cs"/>
          </a:endParaRPr>
        </a:p>
        <a:p>
          <a:r>
            <a:rPr lang="en-US" sz="1200" i="1">
              <a:solidFill>
                <a:srgbClr val="005397"/>
              </a:solidFill>
              <a:effectLst/>
              <a:latin typeface="+mn-lt"/>
              <a:ea typeface="+mn-ea"/>
              <a:cs typeface="+mn-cs"/>
            </a:rPr>
            <a:t>What you need to know:</a:t>
          </a:r>
          <a:endParaRPr lang="en-US" sz="1200">
            <a:solidFill>
              <a:srgbClr val="005397"/>
            </a:solidFill>
            <a:effectLst/>
            <a:latin typeface="+mn-lt"/>
            <a:ea typeface="+mn-ea"/>
            <a:cs typeface="+mn-cs"/>
          </a:endParaRPr>
        </a:p>
        <a:p>
          <a:pPr lvl="0"/>
          <a:r>
            <a:rPr lang="en-US" sz="1100">
              <a:solidFill>
                <a:schemeClr val="dk1"/>
              </a:solidFill>
              <a:effectLst/>
              <a:latin typeface="+mn-lt"/>
              <a:ea typeface="+mn-ea"/>
              <a:cs typeface="+mn-cs"/>
            </a:rPr>
            <a:t>• This tool was originally offered to local government participants in the Solar Possible program. These participants had robust support and training from the project partners.</a:t>
          </a:r>
        </a:p>
        <a:p>
          <a:pPr lvl="0"/>
          <a:r>
            <a:rPr lang="en-US" sz="1100">
              <a:solidFill>
                <a:schemeClr val="dk1"/>
              </a:solidFill>
              <a:effectLst/>
              <a:latin typeface="+mn-lt"/>
              <a:ea typeface="+mn-ea"/>
              <a:cs typeface="+mn-cs"/>
            </a:rPr>
            <a:t>• The tool was originally designed for governments in the Minnesota Xcel Energy utility service territory. This tool has been adapted for more general use - Minnesota local</a:t>
          </a:r>
          <a:r>
            <a:rPr lang="en-US" sz="1100" baseline="0">
              <a:solidFill>
                <a:schemeClr val="dk1"/>
              </a:solidFill>
              <a:effectLst/>
              <a:latin typeface="+mn-lt"/>
              <a:ea typeface="+mn-ea"/>
              <a:cs typeface="+mn-cs"/>
            </a:rPr>
            <a:t> governments located outside the Xcel Energy area - with different</a:t>
          </a:r>
          <a:r>
            <a:rPr lang="en-US" sz="1100">
              <a:solidFill>
                <a:schemeClr val="dk1"/>
              </a:solidFill>
              <a:effectLst/>
              <a:latin typeface="+mn-lt"/>
              <a:ea typeface="+mn-ea"/>
              <a:cs typeface="+mn-cs"/>
            </a:rPr>
            <a:t> incentive programs and rate classifications.</a:t>
          </a:r>
        </a:p>
        <a:p>
          <a:pPr lvl="0"/>
          <a:r>
            <a:rPr lang="en-US" sz="1100">
              <a:solidFill>
                <a:schemeClr val="dk1"/>
              </a:solidFill>
              <a:effectLst/>
              <a:latin typeface="+mn-lt"/>
              <a:ea typeface="+mn-ea"/>
              <a:cs typeface="+mn-cs"/>
            </a:rPr>
            <a:t>• The goal of this quick start guide is to provide the necessary context and instruction for local governments to use the tool appropriately.</a:t>
          </a:r>
        </a:p>
        <a:p>
          <a:endParaRPr lang="en-US" sz="1100">
            <a:solidFill>
              <a:schemeClr val="dk1"/>
            </a:solidFill>
            <a:effectLst/>
            <a:latin typeface="+mn-lt"/>
            <a:ea typeface="+mn-ea"/>
            <a:cs typeface="+mn-cs"/>
          </a:endParaRPr>
        </a:p>
      </xdr:txBody>
    </xdr:sp>
    <xdr:clientData/>
  </xdr:twoCellAnchor>
  <xdr:twoCellAnchor>
    <xdr:from>
      <xdr:col>19</xdr:col>
      <xdr:colOff>179615</xdr:colOff>
      <xdr:row>1</xdr:row>
      <xdr:rowOff>141517</xdr:rowOff>
    </xdr:from>
    <xdr:to>
      <xdr:col>26</xdr:col>
      <xdr:colOff>287733</xdr:colOff>
      <xdr:row>23</xdr:row>
      <xdr:rowOff>39688</xdr:rowOff>
    </xdr:to>
    <xdr:sp macro="" textlink="">
      <xdr:nvSpPr>
        <xdr:cNvPr id="3" name="TextBox 2">
          <a:extLst>
            <a:ext uri="{FF2B5EF4-FFF2-40B4-BE49-F238E27FC236}">
              <a16:creationId xmlns:a16="http://schemas.microsoft.com/office/drawing/2014/main" id="{04B0DD39-2FC5-43DA-9BCA-16F7F9BB7B22}"/>
            </a:ext>
          </a:extLst>
        </xdr:cNvPr>
        <xdr:cNvSpPr txBox="1"/>
      </xdr:nvSpPr>
      <xdr:spPr>
        <a:xfrm>
          <a:off x="12621646" y="320111"/>
          <a:ext cx="4692025" cy="3827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5397"/>
              </a:solidFill>
            </a:rPr>
            <a:t>Helpful Background</a:t>
          </a:r>
          <a:endParaRPr lang="en-US" sz="1200" b="1" baseline="0">
            <a:solidFill>
              <a:srgbClr val="005397"/>
            </a:solidFill>
          </a:endParaRPr>
        </a:p>
        <a:p>
          <a:endParaRPr lang="en-US" sz="1100" baseline="0"/>
        </a:p>
        <a:p>
          <a:r>
            <a:rPr lang="en-US" sz="1200" i="1" baseline="0">
              <a:solidFill>
                <a:srgbClr val="005397"/>
              </a:solidFill>
            </a:rPr>
            <a:t>About the team</a:t>
          </a:r>
        </a:p>
        <a:p>
          <a:r>
            <a:rPr lang="en-US" sz="1100" b="1" baseline="0"/>
            <a:t>Clearn Energy Resource Teams: </a:t>
          </a:r>
          <a:r>
            <a:rPr lang="en-US" sz="1100" b="0" baseline="0"/>
            <a:t>a statewide partnership to connect individuals and communities in Minnesota to the resources they need to identify and implement community-based clean energy projects</a:t>
          </a:r>
          <a:endParaRPr lang="en-US" sz="11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Great Plains Institute:  </a:t>
          </a:r>
          <a:r>
            <a:rPr lang="en-US" sz="1100" b="0" baseline="0">
              <a:solidFill>
                <a:schemeClr val="dk1"/>
              </a:solidFill>
              <a:effectLst/>
              <a:latin typeface="+mn-lt"/>
              <a:ea typeface="+mn-ea"/>
              <a:cs typeface="+mn-cs"/>
            </a:rPr>
            <a:t>a non-partisan, non-profit organization working towards transforming the energy system to benefit the economy and environment</a:t>
          </a:r>
          <a:endParaRPr lang="en-US" sz="1100" b="0" baseline="0"/>
        </a:p>
        <a:p>
          <a:r>
            <a:rPr lang="en-US" sz="1100" b="1" baseline="0"/>
            <a:t>Minnesota Department of Administration's Office of Enterprise Sustainability: </a:t>
          </a:r>
          <a:r>
            <a:rPr lang="en-US" sz="1100" b="0" baseline="0"/>
            <a:t>an office of the State of Minnesota's Department of Administration, OES assists state agencies to meet State sustainability goals</a:t>
          </a:r>
          <a:endParaRPr lang="en-US" sz="1100" b="1" baseline="0"/>
        </a:p>
        <a:p>
          <a:endParaRPr lang="en-US" sz="1100" b="1" baseline="0"/>
        </a:p>
        <a:p>
          <a:r>
            <a:rPr lang="en-US" sz="1200" b="0" i="1" baseline="0">
              <a:solidFill>
                <a:srgbClr val="005397"/>
              </a:solidFill>
            </a:rPr>
            <a:t>Where does the information in this tool come from?</a:t>
          </a:r>
        </a:p>
        <a:p>
          <a:r>
            <a:rPr lang="en-US" sz="1100" b="0" i="1" baseline="0">
              <a:solidFill>
                <a:schemeClr val="dk1"/>
              </a:solidFill>
              <a:effectLst/>
              <a:latin typeface="+mn-lt"/>
              <a:ea typeface="+mn-ea"/>
              <a:cs typeface="+mn-cs"/>
            </a:rPr>
            <a:t>• Utility escalation - </a:t>
          </a:r>
          <a:r>
            <a:rPr lang="en-US" sz="1100" b="0" i="0" baseline="0">
              <a:solidFill>
                <a:schemeClr val="dk1"/>
              </a:solidFill>
              <a:effectLst/>
              <a:latin typeface="+mn-lt"/>
              <a:ea typeface="+mn-ea"/>
              <a:cs typeface="+mn-cs"/>
            </a:rPr>
            <a:t>value is from a study by a University of Minnesota Applied Economist</a:t>
          </a:r>
          <a:endParaRPr lang="en-US">
            <a:effectLst/>
          </a:endParaRPr>
        </a:p>
        <a:p>
          <a:r>
            <a:rPr lang="en-US" sz="1100" b="0" i="1" baseline="0">
              <a:solidFill>
                <a:schemeClr val="dk1"/>
              </a:solidFill>
              <a:effectLst/>
              <a:latin typeface="+mn-lt"/>
              <a:ea typeface="+mn-ea"/>
              <a:cs typeface="+mn-cs"/>
            </a:rPr>
            <a:t>• Credits</a:t>
          </a:r>
          <a:r>
            <a:rPr lang="en-US" sz="1100" b="0" i="0" baseline="0">
              <a:solidFill>
                <a:schemeClr val="dk1"/>
              </a:solidFill>
              <a:effectLst/>
              <a:latin typeface="+mn-lt"/>
              <a:ea typeface="+mn-ea"/>
              <a:cs typeface="+mn-cs"/>
            </a:rPr>
            <a:t> - information on values are provided by Otter Tail Power as of July 2019</a:t>
          </a:r>
          <a:endParaRPr lang="en-US">
            <a:effectLst/>
          </a:endParaRPr>
        </a:p>
        <a:p>
          <a:r>
            <a:rPr lang="en-US" sz="1100" b="0" i="1" baseline="0">
              <a:solidFill>
                <a:schemeClr val="dk1"/>
              </a:solidFill>
              <a:effectLst/>
              <a:latin typeface="+mn-lt"/>
              <a:ea typeface="+mn-ea"/>
              <a:cs typeface="+mn-cs"/>
            </a:rPr>
            <a:t>• System Degradation Factor</a:t>
          </a:r>
          <a:r>
            <a:rPr lang="en-US" sz="1100" b="0" i="0" baseline="0">
              <a:solidFill>
                <a:schemeClr val="dk1"/>
              </a:solidFill>
              <a:effectLst/>
              <a:latin typeface="+mn-lt"/>
              <a:ea typeface="+mn-ea"/>
              <a:cs typeface="+mn-cs"/>
            </a:rPr>
            <a:t> - industry standard rate</a:t>
          </a:r>
          <a:endParaRPr lang="en-US">
            <a:effectLst/>
          </a:endParaRPr>
        </a:p>
        <a:p>
          <a:r>
            <a:rPr lang="en-US" sz="1100" b="0" i="0" baseline="0">
              <a:solidFill>
                <a:schemeClr val="dk1"/>
              </a:solidFill>
              <a:effectLst/>
              <a:latin typeface="+mn-lt"/>
              <a:ea typeface="+mn-ea"/>
              <a:cs typeface="+mn-cs"/>
            </a:rPr>
            <a:t>• </a:t>
          </a:r>
          <a:r>
            <a:rPr lang="en-US" sz="1100" b="0" i="1" baseline="0">
              <a:solidFill>
                <a:schemeClr val="dk1"/>
              </a:solidFill>
              <a:effectLst/>
              <a:latin typeface="+mn-lt"/>
              <a:ea typeface="+mn-ea"/>
              <a:cs typeface="+mn-cs"/>
            </a:rPr>
            <a:t>Demand Charge Reduction estimation</a:t>
          </a:r>
          <a:r>
            <a:rPr lang="en-US" sz="1100" b="0" i="0" baseline="0">
              <a:solidFill>
                <a:schemeClr val="dk1"/>
              </a:solidFill>
              <a:effectLst/>
              <a:latin typeface="+mn-lt"/>
              <a:ea typeface="+mn-ea"/>
              <a:cs typeface="+mn-cs"/>
            </a:rPr>
            <a:t> - methodology from National Renewable Energy Laboratory</a:t>
          </a:r>
          <a:endParaRPr lang="en-US">
            <a:effectLst/>
          </a:endParaRPr>
        </a:p>
        <a:p>
          <a:pPr eaLnBrk="1" fontAlgn="auto" latinLnBrk="0" hangingPunct="1"/>
          <a:r>
            <a:rPr lang="en-US" sz="1100">
              <a:solidFill>
                <a:schemeClr val="dk1"/>
              </a:solidFill>
              <a:effectLst/>
              <a:latin typeface="+mn-lt"/>
              <a:ea typeface="+mn-ea"/>
              <a:cs typeface="+mn-cs"/>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endParaRPr lang="en-US">
            <a:effectLst/>
          </a:endParaRPr>
        </a:p>
        <a:p>
          <a:endParaRPr lang="en-US" sz="1100"/>
        </a:p>
      </xdr:txBody>
    </xdr:sp>
    <xdr:clientData/>
  </xdr:twoCellAnchor>
  <xdr:twoCellAnchor>
    <xdr:from>
      <xdr:col>19</xdr:col>
      <xdr:colOff>180920</xdr:colOff>
      <xdr:row>24</xdr:row>
      <xdr:rowOff>17009</xdr:rowOff>
    </xdr:from>
    <xdr:to>
      <xdr:col>26</xdr:col>
      <xdr:colOff>138906</xdr:colOff>
      <xdr:row>39</xdr:row>
      <xdr:rowOff>29256</xdr:rowOff>
    </xdr:to>
    <xdr:sp macro="" textlink="">
      <xdr:nvSpPr>
        <xdr:cNvPr id="4" name="TextBox 3">
          <a:extLst>
            <a:ext uri="{FF2B5EF4-FFF2-40B4-BE49-F238E27FC236}">
              <a16:creationId xmlns:a16="http://schemas.microsoft.com/office/drawing/2014/main" id="{CBA5D78B-3815-4FB6-A630-405555782DFC}"/>
            </a:ext>
          </a:extLst>
        </xdr:cNvPr>
        <xdr:cNvSpPr txBox="1"/>
      </xdr:nvSpPr>
      <xdr:spPr>
        <a:xfrm>
          <a:off x="12622951" y="4303259"/>
          <a:ext cx="4541893" cy="2691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005397"/>
              </a:solidFill>
              <a:effectLst/>
              <a:latin typeface="+mn-lt"/>
              <a:ea typeface="+mn-ea"/>
              <a:cs typeface="+mn-cs"/>
            </a:rPr>
            <a:t>Helpful Terms</a:t>
          </a:r>
        </a:p>
        <a:p>
          <a:endParaRPr lang="en-US" b="1">
            <a:solidFill>
              <a:srgbClr val="005397"/>
            </a:solidFill>
            <a:effectLst/>
          </a:endParaRPr>
        </a:p>
        <a:p>
          <a:r>
            <a:rPr lang="en-US" sz="1100" b="1">
              <a:solidFill>
                <a:schemeClr val="dk1"/>
              </a:solidFill>
              <a:effectLst/>
              <a:latin typeface="+mn-lt"/>
              <a:ea typeface="+mn-ea"/>
              <a:cs typeface="+mn-cs"/>
            </a:rPr>
            <a:t>Power Purchase Agreement (PPA): </a:t>
          </a:r>
          <a:r>
            <a:rPr lang="en-US" sz="1100">
              <a:solidFill>
                <a:schemeClr val="dk1"/>
              </a:solidFill>
              <a:effectLst/>
              <a:latin typeface="+mn-lt"/>
              <a:ea typeface="+mn-ea"/>
              <a:cs typeface="+mn-cs"/>
            </a:rPr>
            <a:t>an agreement between a solar provider and a power purchaser for the provider to install a system on the purchaser’s property and the purchaser to buy the power over time. Allows governments to avoid the upfront capital costs of installing a system and take advantage of federal tax credits.</a:t>
          </a:r>
          <a:endParaRPr lang="en-US">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Kilowatt (kW): </a:t>
          </a:r>
          <a:r>
            <a:rPr lang="en-US" sz="1100">
              <a:solidFill>
                <a:schemeClr val="dk1"/>
              </a:solidFill>
              <a:effectLst/>
              <a:latin typeface="+mn-lt"/>
              <a:ea typeface="+mn-ea"/>
              <a:cs typeface="+mn-cs"/>
            </a:rPr>
            <a:t>the unit that describes the amount of energy a system can produce at a given moment in time, used to show system size.</a:t>
          </a:r>
          <a:endParaRPr lang="en-US">
            <a:effectLst/>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Kilowatt Hour (kWh): </a:t>
          </a:r>
          <a:r>
            <a:rPr lang="en-US" sz="1100">
              <a:solidFill>
                <a:schemeClr val="dk1"/>
              </a:solidFill>
              <a:effectLst/>
              <a:latin typeface="+mn-lt"/>
              <a:ea typeface="+mn-ea"/>
              <a:cs typeface="+mn-cs"/>
            </a:rPr>
            <a:t>the unit that describes the amount of energy a system generates over a given time period, used to show monthly or annual energy production.</a:t>
          </a:r>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twoCellAnchor>
    <xdr:from>
      <xdr:col>1</xdr:col>
      <xdr:colOff>86121</xdr:colOff>
      <xdr:row>25</xdr:row>
      <xdr:rowOff>91565</xdr:rowOff>
    </xdr:from>
    <xdr:to>
      <xdr:col>8</xdr:col>
      <xdr:colOff>86121</xdr:colOff>
      <xdr:row>31</xdr:row>
      <xdr:rowOff>137831</xdr:rowOff>
    </xdr:to>
    <xdr:sp macro="" textlink="">
      <xdr:nvSpPr>
        <xdr:cNvPr id="5" name="TextBox 4">
          <a:extLst>
            <a:ext uri="{FF2B5EF4-FFF2-40B4-BE49-F238E27FC236}">
              <a16:creationId xmlns:a16="http://schemas.microsoft.com/office/drawing/2014/main" id="{15D94FFF-AFD9-4819-A456-CE38B9C8D84E}"/>
            </a:ext>
          </a:extLst>
        </xdr:cNvPr>
        <xdr:cNvSpPr txBox="1"/>
      </xdr:nvSpPr>
      <xdr:spPr>
        <a:xfrm>
          <a:off x="740965" y="4556409"/>
          <a:ext cx="4583906" cy="1117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solidFill>
                <a:srgbClr val="005397"/>
              </a:solidFill>
              <a:effectLst/>
              <a:latin typeface="+mn-lt"/>
              <a:ea typeface="+mn-ea"/>
              <a:cs typeface="+mn-cs"/>
            </a:rPr>
            <a:t>What the PPA Calculator is:</a:t>
          </a:r>
          <a:endParaRPr lang="en-US" sz="1200">
            <a:solidFill>
              <a:srgbClr val="005397"/>
            </a:solidFill>
            <a:effectLst/>
          </a:endParaRPr>
        </a:p>
        <a:p>
          <a:r>
            <a:rPr lang="en-US" sz="1100">
              <a:solidFill>
                <a:schemeClr val="dk1"/>
              </a:solidFill>
              <a:effectLst/>
              <a:latin typeface="+mn-lt"/>
              <a:ea typeface="+mn-ea"/>
              <a:cs typeface="+mn-cs"/>
            </a:rPr>
            <a:t>• a helpful tool for decision-making</a:t>
          </a:r>
          <a:endParaRPr lang="en-US">
            <a:effectLst/>
          </a:endParaRPr>
        </a:p>
        <a:p>
          <a:r>
            <a:rPr lang="en-US" sz="1100">
              <a:solidFill>
                <a:schemeClr val="dk1"/>
              </a:solidFill>
              <a:effectLst/>
              <a:latin typeface="+mn-lt"/>
              <a:ea typeface="+mn-ea"/>
              <a:cs typeface="+mn-cs"/>
            </a:rPr>
            <a:t>• used to compare </a:t>
          </a:r>
          <a:r>
            <a:rPr lang="en-US" sz="1100" b="1">
              <a:solidFill>
                <a:schemeClr val="dk1"/>
              </a:solidFill>
              <a:effectLst/>
              <a:latin typeface="+mn-lt"/>
              <a:ea typeface="+mn-ea"/>
              <a:cs typeface="+mn-cs"/>
            </a:rPr>
            <a:t>existing</a:t>
          </a:r>
          <a:r>
            <a:rPr lang="en-US" sz="1100">
              <a:solidFill>
                <a:schemeClr val="dk1"/>
              </a:solidFill>
              <a:effectLst/>
              <a:latin typeface="+mn-lt"/>
              <a:ea typeface="+mn-ea"/>
              <a:cs typeface="+mn-cs"/>
            </a:rPr>
            <a:t> proposals</a:t>
          </a:r>
          <a:endParaRPr lang="en-US">
            <a:effectLst/>
          </a:endParaRPr>
        </a:p>
        <a:p>
          <a:r>
            <a:rPr lang="en-US" sz="1100">
              <a:solidFill>
                <a:schemeClr val="dk1"/>
              </a:solidFill>
              <a:effectLst/>
              <a:latin typeface="+mn-lt"/>
              <a:ea typeface="+mn-ea"/>
              <a:cs typeface="+mn-cs"/>
            </a:rPr>
            <a:t>• designed to clarify the financial impact of proposed PPAs over time</a:t>
          </a:r>
          <a:endParaRPr lang="en-US">
            <a:effectLst/>
          </a:endParaRPr>
        </a:p>
        <a:p>
          <a:r>
            <a:rPr lang="en-US" sz="1100">
              <a:solidFill>
                <a:schemeClr val="dk1"/>
              </a:solidFill>
              <a:effectLst/>
              <a:latin typeface="+mn-lt"/>
              <a:ea typeface="+mn-ea"/>
              <a:cs typeface="+mn-cs"/>
            </a:rPr>
            <a:t>• for solar energy</a:t>
          </a:r>
          <a:endParaRPr lang="en-US">
            <a:effectLst/>
          </a:endParaRPr>
        </a:p>
      </xdr:txBody>
    </xdr:sp>
    <xdr:clientData/>
  </xdr:twoCellAnchor>
  <xdr:twoCellAnchor>
    <xdr:from>
      <xdr:col>8</xdr:col>
      <xdr:colOff>88842</xdr:colOff>
      <xdr:row>25</xdr:row>
      <xdr:rowOff>99729</xdr:rowOff>
    </xdr:from>
    <xdr:to>
      <xdr:col>17</xdr:col>
      <xdr:colOff>88842</xdr:colOff>
      <xdr:row>32</xdr:row>
      <xdr:rowOff>45301</xdr:rowOff>
    </xdr:to>
    <xdr:sp macro="" textlink="">
      <xdr:nvSpPr>
        <xdr:cNvPr id="6" name="TextBox 5">
          <a:extLst>
            <a:ext uri="{FF2B5EF4-FFF2-40B4-BE49-F238E27FC236}">
              <a16:creationId xmlns:a16="http://schemas.microsoft.com/office/drawing/2014/main" id="{671600FD-6177-46C3-8DB3-BB0744338F8A}"/>
            </a:ext>
          </a:extLst>
        </xdr:cNvPr>
        <xdr:cNvSpPr txBox="1"/>
      </xdr:nvSpPr>
      <xdr:spPr>
        <a:xfrm>
          <a:off x="5327592" y="4564573"/>
          <a:ext cx="5893594" cy="1195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solidFill>
                <a:srgbClr val="005397"/>
              </a:solidFill>
              <a:effectLst/>
              <a:latin typeface="+mn-lt"/>
              <a:ea typeface="+mn-ea"/>
              <a:cs typeface="+mn-cs"/>
            </a:rPr>
            <a:t>What the PPA Calculator is not:</a:t>
          </a:r>
          <a:endParaRPr lang="en-US" sz="1200">
            <a:solidFill>
              <a:srgbClr val="005397"/>
            </a:solidFill>
            <a:effectLst/>
          </a:endParaRPr>
        </a:p>
        <a:p>
          <a:r>
            <a:rPr lang="en-US" sz="1100">
              <a:solidFill>
                <a:schemeClr val="dk1"/>
              </a:solidFill>
              <a:effectLst/>
              <a:latin typeface="+mn-lt"/>
              <a:ea typeface="+mn-ea"/>
              <a:cs typeface="+mn-cs"/>
            </a:rPr>
            <a:t>• a definitive estimate of savings</a:t>
          </a:r>
          <a:endParaRPr lang="en-US">
            <a:effectLst/>
          </a:endParaRPr>
        </a:p>
        <a:p>
          <a:r>
            <a:rPr lang="en-US" sz="1100">
              <a:solidFill>
                <a:schemeClr val="dk1"/>
              </a:solidFill>
              <a:effectLst/>
              <a:latin typeface="+mn-lt"/>
              <a:ea typeface="+mn-ea"/>
              <a:cs typeface="+mn-cs"/>
            </a:rPr>
            <a:t>• a guarantee of savings</a:t>
          </a:r>
          <a:endParaRPr lang="en-US">
            <a:effectLst/>
          </a:endParaRPr>
        </a:p>
        <a:p>
          <a:r>
            <a:rPr lang="en-US" sz="1100">
              <a:solidFill>
                <a:schemeClr val="dk1"/>
              </a:solidFill>
              <a:effectLst/>
              <a:latin typeface="+mn-lt"/>
              <a:ea typeface="+mn-ea"/>
              <a:cs typeface="+mn-cs"/>
            </a:rPr>
            <a:t>• a guarantee of state incentives</a:t>
          </a:r>
          <a:endParaRPr lang="en-US">
            <a:effectLst/>
          </a:endParaRPr>
        </a:p>
        <a:p>
          <a:r>
            <a:rPr lang="en-US" sz="1100">
              <a:solidFill>
                <a:schemeClr val="dk1"/>
              </a:solidFill>
              <a:effectLst/>
              <a:latin typeface="+mn-lt"/>
              <a:ea typeface="+mn-ea"/>
              <a:cs typeface="+mn-cs"/>
            </a:rPr>
            <a:t>• for hypothetical proposals</a:t>
          </a:r>
          <a:endParaRPr lang="en-US">
            <a:effectLst/>
          </a:endParaRPr>
        </a:p>
        <a:p>
          <a:r>
            <a:rPr lang="en-US" sz="1100">
              <a:solidFill>
                <a:schemeClr val="dk1"/>
              </a:solidFill>
              <a:effectLst/>
              <a:latin typeface="+mn-lt"/>
              <a:ea typeface="+mn-ea"/>
              <a:cs typeface="+mn-cs"/>
            </a:rPr>
            <a:t>• for non-solar proposals</a:t>
          </a:r>
          <a:endParaRPr lang="en-US">
            <a:effectLst/>
          </a:endParaRPr>
        </a:p>
        <a:p>
          <a:endParaRPr lang="en-US" sz="1100"/>
        </a:p>
      </xdr:txBody>
    </xdr:sp>
    <xdr:clientData/>
  </xdr:twoCellAnchor>
  <xdr:twoCellAnchor>
    <xdr:from>
      <xdr:col>1</xdr:col>
      <xdr:colOff>64918</xdr:colOff>
      <xdr:row>31</xdr:row>
      <xdr:rowOff>123657</xdr:rowOff>
    </xdr:from>
    <xdr:to>
      <xdr:col>17</xdr:col>
      <xdr:colOff>83966</xdr:colOff>
      <xdr:row>42</xdr:row>
      <xdr:rowOff>0</xdr:rowOff>
    </xdr:to>
    <xdr:sp macro="" textlink="">
      <xdr:nvSpPr>
        <xdr:cNvPr id="7" name="TextBox 6">
          <a:extLst>
            <a:ext uri="{FF2B5EF4-FFF2-40B4-BE49-F238E27FC236}">
              <a16:creationId xmlns:a16="http://schemas.microsoft.com/office/drawing/2014/main" id="{02EED8F5-7BAD-4AD8-8E41-F5601721F3BF}"/>
            </a:ext>
          </a:extLst>
        </xdr:cNvPr>
        <xdr:cNvSpPr txBox="1"/>
      </xdr:nvSpPr>
      <xdr:spPr>
        <a:xfrm>
          <a:off x="726065" y="5681775"/>
          <a:ext cx="10597401" cy="18485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i="1">
              <a:solidFill>
                <a:srgbClr val="005397"/>
              </a:solidFill>
              <a:effectLst/>
              <a:latin typeface="+mn-lt"/>
              <a:ea typeface="+mn-ea"/>
              <a:cs typeface="+mn-cs"/>
            </a:rPr>
            <a:t>Helpful Tips:</a:t>
          </a:r>
          <a:endParaRPr lang="en-US" sz="1200">
            <a:solidFill>
              <a:srgbClr val="005397"/>
            </a:solidFill>
            <a:effectLst/>
          </a:endParaRPr>
        </a:p>
        <a:p>
          <a:r>
            <a:rPr lang="en-US" sz="1100">
              <a:solidFill>
                <a:schemeClr val="dk1"/>
              </a:solidFill>
              <a:effectLst/>
              <a:latin typeface="+mn-lt"/>
              <a:ea typeface="+mn-ea"/>
              <a:cs typeface="+mn-cs"/>
            </a:rPr>
            <a:t>To begin using the PPA calculator,</a:t>
          </a:r>
          <a:r>
            <a:rPr lang="en-US" sz="1100" baseline="0">
              <a:solidFill>
                <a:schemeClr val="dk1"/>
              </a:solidFill>
              <a:effectLst/>
              <a:latin typeface="+mn-lt"/>
              <a:ea typeface="+mn-ea"/>
              <a:cs typeface="+mn-cs"/>
            </a:rPr>
            <a:t> s</a:t>
          </a:r>
          <a:r>
            <a:rPr lang="en-US" sz="1100">
              <a:solidFill>
                <a:schemeClr val="dk1"/>
              </a:solidFill>
              <a:effectLst/>
              <a:latin typeface="+mn-lt"/>
              <a:ea typeface="+mn-ea"/>
              <a:cs typeface="+mn-cs"/>
            </a:rPr>
            <a:t>tart on the Summary page. There are Instructions for use at the top. You must first follow the instructions to fill in the necessary information as described for Boxes 1 and 2. </a:t>
          </a:r>
          <a:endParaRPr lang="en-US">
            <a:effectLst/>
          </a:endParaRPr>
        </a:p>
        <a:p>
          <a:r>
            <a:rPr lang="en-US" sz="1100">
              <a:solidFill>
                <a:schemeClr val="dk1"/>
              </a:solidFill>
              <a:effectLst/>
              <a:latin typeface="+mn-lt"/>
              <a:ea typeface="+mn-ea"/>
              <a:cs typeface="+mn-cs"/>
            </a:rPr>
            <a:t>• Watch the video tutorial! It is clear, short, and shows you the information you need to know.</a:t>
          </a:r>
          <a:endParaRPr lang="en-US">
            <a:effectLst/>
          </a:endParaRPr>
        </a:p>
        <a:p>
          <a:r>
            <a:rPr lang="en-US" sz="1100">
              <a:solidFill>
                <a:schemeClr val="dk1"/>
              </a:solidFill>
              <a:effectLst/>
              <a:latin typeface="+mn-lt"/>
              <a:ea typeface="+mn-ea"/>
              <a:cs typeface="+mn-cs"/>
            </a:rPr>
            <a:t>• Have on hand:</a:t>
          </a:r>
          <a:endParaRPr lang="en-US">
            <a:effectLst/>
          </a:endParaRPr>
        </a:p>
        <a:p>
          <a:r>
            <a:rPr lang="en-US" sz="1100">
              <a:solidFill>
                <a:schemeClr val="dk1"/>
              </a:solidFill>
              <a:effectLst/>
              <a:latin typeface="+mn-lt"/>
              <a:ea typeface="+mn-ea"/>
              <a:cs typeface="+mn-cs"/>
            </a:rPr>
            <a:t>          • a copy of your electricity bill</a:t>
          </a:r>
          <a:endParaRPr lang="en-US">
            <a:effectLst/>
          </a:endParaRPr>
        </a:p>
        <a:p>
          <a:r>
            <a:rPr lang="en-US" sz="1100">
              <a:solidFill>
                <a:schemeClr val="dk1"/>
              </a:solidFill>
              <a:effectLst/>
              <a:latin typeface="+mn-lt"/>
              <a:ea typeface="+mn-ea"/>
              <a:cs typeface="+mn-cs"/>
            </a:rPr>
            <a:t>          • your PPA proposals (they should include system size, expected year one production, PPA starting rate, PPA escalation rate, and PPA term in years)</a:t>
          </a:r>
          <a:endParaRPr lang="en-US">
            <a:effectLst/>
          </a:endParaRPr>
        </a:p>
        <a:p>
          <a:r>
            <a:rPr lang="en-US" sz="1100">
              <a:solidFill>
                <a:schemeClr val="dk1"/>
              </a:solidFill>
              <a:effectLst/>
              <a:latin typeface="+mn-lt"/>
              <a:ea typeface="+mn-ea"/>
              <a:cs typeface="+mn-cs"/>
            </a:rPr>
            <a:t>• Contact Jenna Greene with questions about the tool: </a:t>
          </a:r>
          <a:r>
            <a:rPr lang="en-US" sz="1100" u="sng">
              <a:solidFill>
                <a:schemeClr val="accent5"/>
              </a:solidFill>
              <a:effectLst/>
              <a:latin typeface="+mn-lt"/>
              <a:ea typeface="+mn-ea"/>
              <a:cs typeface="+mn-cs"/>
            </a:rPr>
            <a:t>jgreene@gpisd.net</a:t>
          </a:r>
          <a:endParaRPr lang="en-US">
            <a:solidFill>
              <a:schemeClr val="accent5"/>
            </a:solidFill>
            <a:effectLst/>
          </a:endParaRPr>
        </a:p>
        <a:p>
          <a:r>
            <a:rPr lang="en-US" sz="1100">
              <a:solidFill>
                <a:schemeClr val="dk1"/>
              </a:solidFill>
              <a:effectLst/>
              <a:latin typeface="+mn-lt"/>
              <a:ea typeface="+mn-ea"/>
              <a:cs typeface="+mn-cs"/>
            </a:rPr>
            <a:t>• Contact the Minnesota Department of Administration’s Office of State Procurement to learn about current solar energy bulk-purchasing options.</a:t>
          </a:r>
          <a:endParaRPr lang="en-US">
            <a:effectLst/>
          </a:endParaRPr>
        </a:p>
        <a:p>
          <a:endParaRPr lang="en-US" sz="1100"/>
        </a:p>
      </xdr:txBody>
    </xdr:sp>
    <xdr:clientData/>
  </xdr:twoCellAnchor>
  <xdr:twoCellAnchor editAs="oneCell">
    <xdr:from>
      <xdr:col>1</xdr:col>
      <xdr:colOff>429623</xdr:colOff>
      <xdr:row>16</xdr:row>
      <xdr:rowOff>59702</xdr:rowOff>
    </xdr:from>
    <xdr:to>
      <xdr:col>5</xdr:col>
      <xdr:colOff>646339</xdr:colOff>
      <xdr:row>18</xdr:row>
      <xdr:rowOff>154883</xdr:rowOff>
    </xdr:to>
    <xdr:pic>
      <xdr:nvPicPr>
        <xdr:cNvPr id="8" name="Picture 7">
          <a:extLst>
            <a:ext uri="{FF2B5EF4-FFF2-40B4-BE49-F238E27FC236}">
              <a16:creationId xmlns:a16="http://schemas.microsoft.com/office/drawing/2014/main" id="{A5F5ACA5-D750-4DB8-BDBE-F6C23024DD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4467" y="2917202"/>
          <a:ext cx="2836091" cy="452369"/>
        </a:xfrm>
        <a:prstGeom prst="rect">
          <a:avLst/>
        </a:prstGeom>
      </xdr:spPr>
    </xdr:pic>
    <xdr:clientData/>
  </xdr:twoCellAnchor>
  <xdr:twoCellAnchor editAs="oneCell">
    <xdr:from>
      <xdr:col>7</xdr:col>
      <xdr:colOff>11040</xdr:colOff>
      <xdr:row>16</xdr:row>
      <xdr:rowOff>32485</xdr:rowOff>
    </xdr:from>
    <xdr:to>
      <xdr:col>9</xdr:col>
      <xdr:colOff>502828</xdr:colOff>
      <xdr:row>19</xdr:row>
      <xdr:rowOff>2448</xdr:rowOff>
    </xdr:to>
    <xdr:pic>
      <xdr:nvPicPr>
        <xdr:cNvPr id="9" name="Picture 8">
          <a:extLst>
            <a:ext uri="{FF2B5EF4-FFF2-40B4-BE49-F238E27FC236}">
              <a16:creationId xmlns:a16="http://schemas.microsoft.com/office/drawing/2014/main" id="{64371EC9-8F76-48EF-95DF-8797C5CF948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94946" y="2889985"/>
          <a:ext cx="1801476" cy="505744"/>
        </a:xfrm>
        <a:prstGeom prst="rect">
          <a:avLst/>
        </a:prstGeom>
      </xdr:spPr>
    </xdr:pic>
    <xdr:clientData/>
  </xdr:twoCellAnchor>
  <xdr:twoCellAnchor editAs="oneCell">
    <xdr:from>
      <xdr:col>11</xdr:col>
      <xdr:colOff>183218</xdr:colOff>
      <xdr:row>16</xdr:row>
      <xdr:rowOff>108685</xdr:rowOff>
    </xdr:from>
    <xdr:to>
      <xdr:col>14</xdr:col>
      <xdr:colOff>649152</xdr:colOff>
      <xdr:row>19</xdr:row>
      <xdr:rowOff>19901</xdr:rowOff>
    </xdr:to>
    <xdr:pic>
      <xdr:nvPicPr>
        <xdr:cNvPr id="10" name="Picture 9">
          <a:extLst>
            <a:ext uri="{FF2B5EF4-FFF2-40B4-BE49-F238E27FC236}">
              <a16:creationId xmlns:a16="http://schemas.microsoft.com/office/drawing/2014/main" id="{30CEFC29-CB11-4606-B2D5-EA446BF81B3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86499" y="2966185"/>
          <a:ext cx="2430466" cy="4469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63</xdr:row>
      <xdr:rowOff>47625</xdr:rowOff>
    </xdr:from>
    <xdr:to>
      <xdr:col>10</xdr:col>
      <xdr:colOff>1135380</xdr:colOff>
      <xdr:row>81</xdr:row>
      <xdr:rowOff>2867025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214312</xdr:colOff>
      <xdr:row>72</xdr:row>
      <xdr:rowOff>150814</xdr:rowOff>
    </xdr:from>
    <xdr:to>
      <xdr:col>2</xdr:col>
      <xdr:colOff>539750</xdr:colOff>
      <xdr:row>80</xdr:row>
      <xdr:rowOff>134938</xdr:rowOff>
    </xdr:to>
    <xdr:sp macro="" textlink="">
      <xdr:nvSpPr>
        <xdr:cNvPr id="2" name="TextBox 1">
          <a:extLst>
            <a:ext uri="{FF2B5EF4-FFF2-40B4-BE49-F238E27FC236}">
              <a16:creationId xmlns:a16="http://schemas.microsoft.com/office/drawing/2014/main" id="{09B9EB3C-340D-45DE-8693-E70EC4729F39}"/>
            </a:ext>
          </a:extLst>
        </xdr:cNvPr>
        <xdr:cNvSpPr txBox="1"/>
      </xdr:nvSpPr>
      <xdr:spPr>
        <a:xfrm>
          <a:off x="762000" y="23439439"/>
          <a:ext cx="325438" cy="1444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US" sz="1200" b="1"/>
            <a:t>Savings (USD)</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0.07316</cdr:x>
      <cdr:y>0.02682</cdr:y>
    </cdr:from>
    <cdr:to>
      <cdr:x>0.90917</cdr:x>
      <cdr:y>0.15465</cdr:y>
    </cdr:to>
    <cdr:sp macro="" textlink="">
      <cdr:nvSpPr>
        <cdr:cNvPr id="2" name="TextBox 1">
          <a:extLst xmlns:a="http://schemas.openxmlformats.org/drawingml/2006/main">
            <a:ext uri="{FF2B5EF4-FFF2-40B4-BE49-F238E27FC236}">
              <a16:creationId xmlns:a16="http://schemas.microsoft.com/office/drawing/2014/main" id="{586DFB49-571A-4C8C-B0F3-B62FE7716C92}"/>
            </a:ext>
          </a:extLst>
        </cdr:cNvPr>
        <cdr:cNvSpPr txBox="1"/>
      </cdr:nvSpPr>
      <cdr:spPr>
        <a:xfrm xmlns:a="http://schemas.openxmlformats.org/drawingml/2006/main">
          <a:off x="565150" y="170168"/>
          <a:ext cx="6457950" cy="8109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aseline="0"/>
            <a:t>This graph shows the annual expected savings as a result of each proposal.</a:t>
          </a:r>
        </a:p>
        <a:p xmlns:a="http://schemas.openxmlformats.org/drawingml/2006/main">
          <a:endParaRPr lang="en-US" sz="1100" baseline="0"/>
        </a:p>
      </cdr:txBody>
    </cdr:sp>
  </cdr:relSizeAnchor>
</c:userShapes>
</file>

<file path=xl/drawings/drawing4.xml><?xml version="1.0" encoding="utf-8"?>
<xdr:wsDr xmlns:xdr="http://schemas.openxmlformats.org/drawingml/2006/spreadsheetDrawing" xmlns:a="http://schemas.openxmlformats.org/drawingml/2006/main">
  <xdr:twoCellAnchor>
    <xdr:from>
      <xdr:col>28</xdr:col>
      <xdr:colOff>571499</xdr:colOff>
      <xdr:row>0</xdr:row>
      <xdr:rowOff>547686</xdr:rowOff>
    </xdr:from>
    <xdr:to>
      <xdr:col>37</xdr:col>
      <xdr:colOff>485774</xdr:colOff>
      <xdr:row>8</xdr:row>
      <xdr:rowOff>180974</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ente\Downloads\Copy%20of%20demand_redu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support"/>
      <sheetName val="demand_function_size"/>
    </sheetNames>
    <sheetDataSet>
      <sheetData sheetId="0">
        <row r="1">
          <cell r="S1" t="str">
            <v>Jan</v>
          </cell>
          <cell r="V1" t="str">
            <v>Apr</v>
          </cell>
          <cell r="W1" t="str">
            <v>May</v>
          </cell>
          <cell r="X1" t="str">
            <v>Jun</v>
          </cell>
          <cell r="Y1" t="str">
            <v>Jul</v>
          </cell>
          <cell r="Z1" t="str">
            <v>Aug</v>
          </cell>
          <cell r="AA1" t="str">
            <v>Sep</v>
          </cell>
          <cell r="AB1" t="str">
            <v>Oct</v>
          </cell>
          <cell r="AC1" t="str">
            <v>Nov</v>
          </cell>
          <cell r="AD1" t="str">
            <v>Dec</v>
          </cell>
        </row>
        <row r="2">
          <cell r="C2">
            <v>2.706810290316497E-2</v>
          </cell>
          <cell r="S2">
            <v>-2.2093081573365675E-3</v>
          </cell>
          <cell r="V2">
            <v>-5.4558409257341178E-2</v>
          </cell>
          <cell r="W2">
            <v>-5.1872245428706248E-2</v>
          </cell>
          <cell r="X2">
            <v>-8.3634461292348944E-2</v>
          </cell>
          <cell r="Y2">
            <v>-6.2101466562614983E-2</v>
          </cell>
          <cell r="Z2">
            <v>-4.499300434138815E-2</v>
          </cell>
          <cell r="AA2">
            <v>-3.0883217268954741E-2</v>
          </cell>
          <cell r="AB2">
            <v>-2.245683991118759E-2</v>
          </cell>
          <cell r="AC2">
            <v>-2.0223248122373035E-2</v>
          </cell>
          <cell r="AD2">
            <v>-1.7324872499290548E-2</v>
          </cell>
        </row>
        <row r="3">
          <cell r="C3">
            <v>5.413620580632994E-2</v>
          </cell>
          <cell r="S3">
            <v>-3.4734233602831122E-3</v>
          </cell>
          <cell r="V3">
            <v>-6.0269038178615515E-2</v>
          </cell>
          <cell r="W3">
            <v>-5.6256544803857084E-2</v>
          </cell>
          <cell r="X3">
            <v>-0.13537326064518479</v>
          </cell>
          <cell r="Y3">
            <v>-9.843194656164464E-2</v>
          </cell>
          <cell r="Z3">
            <v>-5.3642182261505612E-2</v>
          </cell>
          <cell r="AA3">
            <v>-5.5897910841184756E-2</v>
          </cell>
          <cell r="AB3">
            <v>-3.5950881326747917E-2</v>
          </cell>
          <cell r="AC3">
            <v>-3.1764624819127701E-2</v>
          </cell>
          <cell r="AD3">
            <v>-2.4222712772214775E-2</v>
          </cell>
        </row>
        <row r="4">
          <cell r="C4">
            <v>8.120430870949491E-2</v>
          </cell>
          <cell r="S4">
            <v>-4.7375385632294747E-3</v>
          </cell>
          <cell r="V4">
            <v>-6.5979667099889852E-2</v>
          </cell>
          <cell r="W4">
            <v>-6.064084417900812E-2</v>
          </cell>
          <cell r="X4">
            <v>-0.15030813015191388</v>
          </cell>
          <cell r="Y4">
            <v>-0.12794111106169104</v>
          </cell>
          <cell r="Z4">
            <v>-6.2291360181623248E-2</v>
          </cell>
          <cell r="AA4">
            <v>-6.4954494452063305E-2</v>
          </cell>
          <cell r="AB4">
            <v>-3.9902125152929499E-2</v>
          </cell>
          <cell r="AC4">
            <v>-3.7991800454764704E-2</v>
          </cell>
          <cell r="AD4">
            <v>-2.8951829989827562E-2</v>
          </cell>
        </row>
        <row r="5">
          <cell r="C5">
            <v>0.10827241161265988</v>
          </cell>
          <cell r="S5">
            <v>-6.0016537661760194E-3</v>
          </cell>
          <cell r="V5">
            <v>-7.1690296021164196E-2</v>
          </cell>
          <cell r="W5">
            <v>-6.5025143554159157E-2</v>
          </cell>
          <cell r="X5">
            <v>-0.16524501952197909</v>
          </cell>
          <cell r="Y5">
            <v>-0.13966512071747139</v>
          </cell>
          <cell r="Z5">
            <v>-7.0942937984626336E-2</v>
          </cell>
          <cell r="AA5">
            <v>-7.2301280567082835E-2</v>
          </cell>
          <cell r="AB5">
            <v>-4.386243146495087E-2</v>
          </cell>
          <cell r="AC5">
            <v>-4.2556673327361697E-2</v>
          </cell>
          <cell r="AD5">
            <v>-3.3680947207440345E-2</v>
          </cell>
        </row>
        <row r="6">
          <cell r="C6">
            <v>0.13534051451582485</v>
          </cell>
          <cell r="S6">
            <v>-7.2657689691223819E-3</v>
          </cell>
          <cell r="V6">
            <v>-7.740092494243854E-2</v>
          </cell>
          <cell r="W6">
            <v>-6.9408004510880181E-2</v>
          </cell>
          <cell r="X6">
            <v>-0.1801819088920443</v>
          </cell>
          <cell r="Y6">
            <v>-0.1476368003299463</v>
          </cell>
          <cell r="Z6">
            <v>-7.9592115904743799E-2</v>
          </cell>
          <cell r="AA6">
            <v>-7.9639161486811383E-2</v>
          </cell>
          <cell r="AB6">
            <v>-4.7822737776972234E-2</v>
          </cell>
          <cell r="AC6">
            <v>-4.7130159167642752E-2</v>
          </cell>
          <cell r="AD6">
            <v>-3.8410064425052938E-2</v>
          </cell>
        </row>
        <row r="7">
          <cell r="C7">
            <v>0.16240861741898982</v>
          </cell>
          <cell r="S7">
            <v>-8.5298841720687444E-3</v>
          </cell>
          <cell r="V7">
            <v>-8.311155386371287E-2</v>
          </cell>
          <cell r="W7">
            <v>-7.3792303886031224E-2</v>
          </cell>
          <cell r="X7">
            <v>-0.19511677839877356</v>
          </cell>
          <cell r="Y7">
            <v>-0.15561050167197032</v>
          </cell>
          <cell r="Z7">
            <v>-8.8241293824861428E-2</v>
          </cell>
          <cell r="AA7">
            <v>-8.6977042406539945E-2</v>
          </cell>
          <cell r="AB7">
            <v>-5.1783044088993598E-2</v>
          </cell>
          <cell r="AC7">
            <v>-5.1695032040239744E-2</v>
          </cell>
          <cell r="AD7">
            <v>-4.3137797645821194E-2</v>
          </cell>
        </row>
        <row r="8">
          <cell r="C8">
            <v>0.18947672032215479</v>
          </cell>
          <cell r="S8">
            <v>-9.7939993750152891E-3</v>
          </cell>
          <cell r="V8">
            <v>-8.8822182784987214E-2</v>
          </cell>
          <cell r="W8">
            <v>-7.8176603261182254E-2</v>
          </cell>
          <cell r="X8">
            <v>-0.1974537602785795</v>
          </cell>
          <cell r="Y8">
            <v>-0.16358218128444521</v>
          </cell>
          <cell r="Z8">
            <v>-9.689047174497889E-2</v>
          </cell>
          <cell r="AA8">
            <v>-9.4323828521559475E-2</v>
          </cell>
          <cell r="AB8">
            <v>-5.5743350401014968E-2</v>
          </cell>
          <cell r="AC8">
            <v>-5.6259904912836736E-2</v>
          </cell>
          <cell r="AD8">
            <v>-4.7866914863433974E-2</v>
          </cell>
        </row>
        <row r="9">
          <cell r="C9">
            <v>0.21654482322531976</v>
          </cell>
          <cell r="S9">
            <v>-1.1058114577961652E-2</v>
          </cell>
          <cell r="V9">
            <v>-9.4532811706261557E-2</v>
          </cell>
          <cell r="W9">
            <v>-8.2559464217903084E-2</v>
          </cell>
          <cell r="X9">
            <v>-0.1974537602785795</v>
          </cell>
          <cell r="Y9">
            <v>-0.1715558826264694</v>
          </cell>
          <cell r="Z9">
            <v>-0.10553964966509635</v>
          </cell>
          <cell r="AA9">
            <v>-0.10166170944128802</v>
          </cell>
          <cell r="AB9">
            <v>-5.9703656713036332E-2</v>
          </cell>
          <cell r="AC9">
            <v>-6.0833390753117916E-2</v>
          </cell>
          <cell r="AD9">
            <v>-5.1212035236559643E-2</v>
          </cell>
        </row>
        <row r="10">
          <cell r="C10">
            <v>0.24361292612848473</v>
          </cell>
          <cell r="S10">
            <v>-1.2322229780908014E-2</v>
          </cell>
          <cell r="V10">
            <v>-0.1002434406275359</v>
          </cell>
          <cell r="W10">
            <v>-8.6943763593054113E-2</v>
          </cell>
          <cell r="X10">
            <v>-0.1974537602785795</v>
          </cell>
          <cell r="Y10">
            <v>-0.17952958396849342</v>
          </cell>
          <cell r="Z10">
            <v>-0.11419122746809961</v>
          </cell>
          <cell r="AA10">
            <v>-0.10842075266710596</v>
          </cell>
          <cell r="AB10">
            <v>-6.3654900539217921E-2</v>
          </cell>
          <cell r="AC10">
            <v>-6.3968510990146707E-2</v>
          </cell>
          <cell r="AD10">
            <v>-5.1212035236559643E-2</v>
          </cell>
        </row>
        <row r="11">
          <cell r="C11">
            <v>0.2706810290316497</v>
          </cell>
          <cell r="S11">
            <v>-1.3586344983854559E-2</v>
          </cell>
          <cell r="V11">
            <v>-0.10595406954881023</v>
          </cell>
          <cell r="W11">
            <v>-9.1328062968205156E-2</v>
          </cell>
          <cell r="X11">
            <v>-0.1974537602785795</v>
          </cell>
          <cell r="Y11">
            <v>-0.1875012635809683</v>
          </cell>
          <cell r="Z11">
            <v>-0.1220940418107596</v>
          </cell>
          <cell r="AA11">
            <v>-0.11316544071811488</v>
          </cell>
          <cell r="AB11">
            <v>-6.7615206851239285E-2</v>
          </cell>
          <cell r="AC11">
            <v>-6.5958106525184329E-2</v>
          </cell>
          <cell r="AD11">
            <v>-5.1212035236559643E-2</v>
          </cell>
        </row>
        <row r="12">
          <cell r="C12">
            <v>0.29774913193481467</v>
          </cell>
          <cell r="S12">
            <v>-1.4850460186800921E-2</v>
          </cell>
          <cell r="V12">
            <v>-0.11166469847008458</v>
          </cell>
          <cell r="W12">
            <v>-9.5710923924925972E-2</v>
          </cell>
          <cell r="X12">
            <v>-0.1974537602785795</v>
          </cell>
          <cell r="Y12">
            <v>-0.19547496492299235</v>
          </cell>
          <cell r="Z12">
            <v>-0.12779616354721887</v>
          </cell>
          <cell r="AA12">
            <v>-0.11689671754501579</v>
          </cell>
          <cell r="AB12">
            <v>-7.1575513163260648E-2</v>
          </cell>
          <cell r="AC12">
            <v>-6.7672087094329217E-2</v>
          </cell>
          <cell r="AD12">
            <v>-5.1212035236559643E-2</v>
          </cell>
        </row>
        <row r="13">
          <cell r="C13">
            <v>0.32481723483797964</v>
          </cell>
          <cell r="S13">
            <v>-1.6114575389747466E-2</v>
          </cell>
          <cell r="V13">
            <v>-0.11737400792996301</v>
          </cell>
          <cell r="W13">
            <v>-0.10009522330007702</v>
          </cell>
          <cell r="X13">
            <v>-0.1974537602785795</v>
          </cell>
          <cell r="Y13">
            <v>-0.20344664453546724</v>
          </cell>
          <cell r="Z13">
            <v>-0.13350068516656394</v>
          </cell>
          <cell r="AA13">
            <v>-0.11689671754501579</v>
          </cell>
          <cell r="AB13">
            <v>-7.5535819475282012E-2</v>
          </cell>
          <cell r="AC13">
            <v>-6.9394680631158293E-2</v>
          </cell>
          <cell r="AD13">
            <v>-5.1212035236559643E-2</v>
          </cell>
        </row>
        <row r="14">
          <cell r="C14">
            <v>0.35188533774114461</v>
          </cell>
          <cell r="S14">
            <v>-1.7378690592693827E-2</v>
          </cell>
          <cell r="V14">
            <v>-0.12308463685123736</v>
          </cell>
          <cell r="W14">
            <v>-0.10447952267522805</v>
          </cell>
          <cell r="X14">
            <v>-0.1974537602785795</v>
          </cell>
          <cell r="Y14">
            <v>-0.21142034587749126</v>
          </cell>
          <cell r="Z14">
            <v>-0.1392028069030232</v>
          </cell>
          <cell r="AA14">
            <v>-0.11689671754501579</v>
          </cell>
          <cell r="AB14">
            <v>-7.9496125787303515E-2</v>
          </cell>
          <cell r="AC14">
            <v>-7.110866120030318E-2</v>
          </cell>
          <cell r="AD14">
            <v>-5.1212035236559643E-2</v>
          </cell>
        </row>
        <row r="15">
          <cell r="C15">
            <v>0.37895344064430958</v>
          </cell>
          <cell r="S15">
            <v>-1.8642805795640191E-2</v>
          </cell>
          <cell r="V15">
            <v>-0.12879526577251169</v>
          </cell>
          <cell r="W15">
            <v>-0.10886238363194897</v>
          </cell>
          <cell r="X15">
            <v>-0.1974537602785795</v>
          </cell>
          <cell r="Y15">
            <v>-0.21939202548996617</v>
          </cell>
          <cell r="Z15">
            <v>-0.1449073285223681</v>
          </cell>
          <cell r="AA15">
            <v>-0.11689671754501579</v>
          </cell>
          <cell r="AB15">
            <v>-8.3456432099324879E-2</v>
          </cell>
          <cell r="AC15">
            <v>-7.2262798869978648E-2</v>
          </cell>
          <cell r="AD15">
            <v>-5.1212035236559643E-2</v>
          </cell>
        </row>
        <row r="16">
          <cell r="C16">
            <v>0.40602154354747455</v>
          </cell>
          <cell r="S16">
            <v>-1.9906920998586736E-2</v>
          </cell>
          <cell r="V16">
            <v>-0.13450589469378604</v>
          </cell>
          <cell r="W16">
            <v>-0.1132466830071</v>
          </cell>
          <cell r="X16">
            <v>-0.1974537602785795</v>
          </cell>
          <cell r="Y16">
            <v>-0.22736572683199019</v>
          </cell>
          <cell r="Z16">
            <v>-0.15040066044777023</v>
          </cell>
          <cell r="AA16">
            <v>-0.11689671754501579</v>
          </cell>
          <cell r="AB16">
            <v>-8.5767365988490635E-2</v>
          </cell>
          <cell r="AC16">
            <v>-7.2788189898711442E-2</v>
          </cell>
          <cell r="AD16">
            <v>-5.1212035236559643E-2</v>
          </cell>
        </row>
        <row r="17">
          <cell r="C17">
            <v>0.43308964645063952</v>
          </cell>
          <cell r="S17">
            <v>-2.1171036201533096E-2</v>
          </cell>
          <cell r="V17">
            <v>-0.14021652361506037</v>
          </cell>
          <cell r="W17">
            <v>-0.11763098238225095</v>
          </cell>
          <cell r="X17">
            <v>-0.1974537602785795</v>
          </cell>
          <cell r="Y17">
            <v>-0.2353374064444651</v>
          </cell>
          <cell r="Z17">
            <v>-0.15160300177351352</v>
          </cell>
          <cell r="AA17">
            <v>-0.11689671754501579</v>
          </cell>
          <cell r="AB17">
            <v>-8.5767365988490635E-2</v>
          </cell>
          <cell r="AC17">
            <v>-7.3313580927444361E-2</v>
          </cell>
          <cell r="AD17">
            <v>-5.1212035236559643E-2</v>
          </cell>
        </row>
        <row r="18">
          <cell r="C18">
            <v>0.46015774935380449</v>
          </cell>
          <cell r="S18">
            <v>-2.2435151404479461E-2</v>
          </cell>
          <cell r="V18">
            <v>-0.1459271525363347</v>
          </cell>
          <cell r="W18">
            <v>-0.12201528175740198</v>
          </cell>
          <cell r="X18">
            <v>-0.1974537602785795</v>
          </cell>
          <cell r="Y18">
            <v>-0.24331110778648926</v>
          </cell>
          <cell r="Z18">
            <v>-0.15280294321637106</v>
          </cell>
          <cell r="AA18">
            <v>-0.11689671754501579</v>
          </cell>
          <cell r="AB18">
            <v>-8.5767365988490635E-2</v>
          </cell>
          <cell r="AC18">
            <v>-7.3838971956177168E-2</v>
          </cell>
          <cell r="AD18">
            <v>-5.1212035236559643E-2</v>
          </cell>
        </row>
        <row r="19">
          <cell r="C19">
            <v>0.48722585225696946</v>
          </cell>
          <cell r="S19">
            <v>-2.3699266607426005E-2</v>
          </cell>
          <cell r="V19">
            <v>-0.15083554892892725</v>
          </cell>
          <cell r="W19">
            <v>-0.12639814271412289</v>
          </cell>
          <cell r="X19">
            <v>-0.1974537602785795</v>
          </cell>
          <cell r="Y19">
            <v>-0.24799545515197341</v>
          </cell>
          <cell r="Z19">
            <v>-0.15400528454211437</v>
          </cell>
          <cell r="AA19">
            <v>-0.11689671754501579</v>
          </cell>
          <cell r="AB19">
            <v>-8.5767365988490635E-2</v>
          </cell>
          <cell r="AC19">
            <v>-7.4364362984910087E-2</v>
          </cell>
          <cell r="AD19">
            <v>-5.1212035236559643E-2</v>
          </cell>
        </row>
        <row r="20">
          <cell r="C20">
            <v>0.51429395516013443</v>
          </cell>
          <cell r="S20">
            <v>-2.4963381810372366E-2</v>
          </cell>
          <cell r="V20">
            <v>-0.15282133832969377</v>
          </cell>
          <cell r="W20">
            <v>-0.13078244208927395</v>
          </cell>
          <cell r="X20">
            <v>-0.1974537602785795</v>
          </cell>
          <cell r="Y20">
            <v>-0.24799545515197341</v>
          </cell>
          <cell r="Z20">
            <v>-0.15520522598497188</v>
          </cell>
          <cell r="AA20">
            <v>-0.11689671754501579</v>
          </cell>
          <cell r="AB20">
            <v>-8.5767365988490635E-2</v>
          </cell>
          <cell r="AC20">
            <v>-7.4889754013642881E-2</v>
          </cell>
          <cell r="AD20">
            <v>-5.1212035236559643E-2</v>
          </cell>
        </row>
        <row r="21">
          <cell r="C21">
            <v>0.5413620580632994</v>
          </cell>
          <cell r="S21">
            <v>-2.6227497013318911E-2</v>
          </cell>
          <cell r="V21">
            <v>-0.15480712773046049</v>
          </cell>
          <cell r="W21">
            <v>-0.13516674146442498</v>
          </cell>
          <cell r="X21">
            <v>-0.1974537602785795</v>
          </cell>
          <cell r="Y21">
            <v>-0.24799545515197341</v>
          </cell>
          <cell r="Z21">
            <v>-0.15640516742782959</v>
          </cell>
          <cell r="AA21">
            <v>-0.11689671754501579</v>
          </cell>
          <cell r="AB21">
            <v>-8.5767365988490635E-2</v>
          </cell>
          <cell r="AC21">
            <v>-7.54151450423758E-2</v>
          </cell>
          <cell r="AD21">
            <v>-5.1212035236559643E-2</v>
          </cell>
        </row>
        <row r="22">
          <cell r="C22">
            <v>0.56843016096646437</v>
          </cell>
          <cell r="S22">
            <v>-2.7491612216265275E-2</v>
          </cell>
          <cell r="V22">
            <v>-0.15679423659262293</v>
          </cell>
          <cell r="W22">
            <v>-0.13954960242114581</v>
          </cell>
          <cell r="X22">
            <v>-0.1974537602785795</v>
          </cell>
          <cell r="Y22">
            <v>-0.24799545515197341</v>
          </cell>
          <cell r="Z22">
            <v>-0.15760750875357291</v>
          </cell>
          <cell r="AA22">
            <v>-0.11689671754501579</v>
          </cell>
          <cell r="AB22">
            <v>-8.5767365988490635E-2</v>
          </cell>
          <cell r="AC22">
            <v>-7.5940536071108608E-2</v>
          </cell>
          <cell r="AD22">
            <v>-5.1212035236559643E-2</v>
          </cell>
        </row>
        <row r="23">
          <cell r="C23">
            <v>0.59549826386962934</v>
          </cell>
          <cell r="S23">
            <v>-2.8755727419211636E-2</v>
          </cell>
          <cell r="V23">
            <v>-0.15878002599338945</v>
          </cell>
          <cell r="W23">
            <v>-0.14393390179629684</v>
          </cell>
          <cell r="X23">
            <v>-0.1974537602785795</v>
          </cell>
          <cell r="Y23">
            <v>-0.24799545515197341</v>
          </cell>
          <cell r="Z23">
            <v>-0.15880745019643042</v>
          </cell>
          <cell r="AA23">
            <v>-0.11689671754501579</v>
          </cell>
          <cell r="AB23">
            <v>-8.5767365988490635E-2</v>
          </cell>
          <cell r="AC23">
            <v>-7.6465927099841527E-2</v>
          </cell>
          <cell r="AD23">
            <v>-5.1212035236559643E-2</v>
          </cell>
        </row>
        <row r="24">
          <cell r="C24">
            <v>0.62256636677279431</v>
          </cell>
          <cell r="S24">
            <v>-3.0019842622158181E-2</v>
          </cell>
          <cell r="V24">
            <v>-0.16076713485555197</v>
          </cell>
          <cell r="W24">
            <v>-0.14831820117144787</v>
          </cell>
          <cell r="X24">
            <v>-0.1974537602785795</v>
          </cell>
          <cell r="Y24">
            <v>-0.24799545515197341</v>
          </cell>
          <cell r="Z24">
            <v>-0.16000979152217373</v>
          </cell>
          <cell r="AA24">
            <v>-0.11689671754501579</v>
          </cell>
          <cell r="AB24">
            <v>-8.5767365988490635E-2</v>
          </cell>
          <cell r="AC24">
            <v>-7.6991318128574321E-2</v>
          </cell>
          <cell r="AD24">
            <v>-5.1212035236559643E-2</v>
          </cell>
        </row>
        <row r="25">
          <cell r="C25">
            <v>0.64963446967595928</v>
          </cell>
          <cell r="S25">
            <v>-3.1283957825104541E-2</v>
          </cell>
          <cell r="V25">
            <v>-0.1627529242563186</v>
          </cell>
          <cell r="W25">
            <v>-0.15270106212816881</v>
          </cell>
          <cell r="X25">
            <v>-0.1974537602785795</v>
          </cell>
          <cell r="Y25">
            <v>-0.24799545515197341</v>
          </cell>
          <cell r="Z25">
            <v>-0.16120973296503124</v>
          </cell>
          <cell r="AA25">
            <v>-0.11689671754501579</v>
          </cell>
          <cell r="AB25">
            <v>-8.5767365988490635E-2</v>
          </cell>
          <cell r="AC25">
            <v>-7.751670915730724E-2</v>
          </cell>
          <cell r="AD25">
            <v>-5.1212035236559643E-2</v>
          </cell>
        </row>
        <row r="26">
          <cell r="C26">
            <v>0.67670257257912425</v>
          </cell>
          <cell r="S26">
            <v>-3.2548073028050906E-2</v>
          </cell>
          <cell r="V26">
            <v>-0.16474003311848101</v>
          </cell>
          <cell r="W26">
            <v>-0.15708536150331984</v>
          </cell>
          <cell r="X26">
            <v>-0.1974537602785795</v>
          </cell>
          <cell r="Y26">
            <v>-0.24799545515197341</v>
          </cell>
          <cell r="Z26">
            <v>-0.16241207429077456</v>
          </cell>
          <cell r="AA26">
            <v>-0.11689671754501579</v>
          </cell>
          <cell r="AB26">
            <v>-8.5767365988490635E-2</v>
          </cell>
          <cell r="AC26">
            <v>-7.8042100186040048E-2</v>
          </cell>
          <cell r="AD26">
            <v>-5.1212035236559643E-2</v>
          </cell>
        </row>
        <row r="27">
          <cell r="C27">
            <v>0.70377067548228922</v>
          </cell>
          <cell r="S27">
            <v>-3.381218823099745E-2</v>
          </cell>
          <cell r="V27">
            <v>-0.16490892417715086</v>
          </cell>
          <cell r="W27">
            <v>-0.16146966087847087</v>
          </cell>
          <cell r="X27">
            <v>-0.1974537602785795</v>
          </cell>
          <cell r="Y27">
            <v>-0.24799545515197341</v>
          </cell>
          <cell r="Z27">
            <v>-0.16361201573363227</v>
          </cell>
          <cell r="AA27">
            <v>-0.11689671754501579</v>
          </cell>
          <cell r="AB27">
            <v>-8.5767365988490635E-2</v>
          </cell>
          <cell r="AC27">
            <v>-7.8567491214772966E-2</v>
          </cell>
          <cell r="AD27">
            <v>-5.1212035236559643E-2</v>
          </cell>
        </row>
        <row r="28">
          <cell r="C28">
            <v>0.73083877838545419</v>
          </cell>
          <cell r="S28">
            <v>-3.5076303433943815E-2</v>
          </cell>
          <cell r="V28">
            <v>-0.16490892417715086</v>
          </cell>
          <cell r="W28">
            <v>-0.1658525218351917</v>
          </cell>
          <cell r="X28">
            <v>-0.1974537602785795</v>
          </cell>
          <cell r="Y28">
            <v>-0.24799545515197341</v>
          </cell>
          <cell r="Z28">
            <v>-0.16481195717648978</v>
          </cell>
          <cell r="AA28">
            <v>-0.11689671754501579</v>
          </cell>
          <cell r="AB28">
            <v>-8.5767365988490635E-2</v>
          </cell>
          <cell r="AC28">
            <v>-7.909288224350576E-2</v>
          </cell>
          <cell r="AD28">
            <v>-5.1212035236559643E-2</v>
          </cell>
        </row>
        <row r="29">
          <cell r="C29">
            <v>0.75790688128861916</v>
          </cell>
          <cell r="S29">
            <v>-3.6340418636890179E-2</v>
          </cell>
          <cell r="V29">
            <v>-0.16490892417715086</v>
          </cell>
          <cell r="W29">
            <v>-0.17023682121034273</v>
          </cell>
          <cell r="X29">
            <v>-0.1974537602785795</v>
          </cell>
          <cell r="Y29">
            <v>-0.24799545515197341</v>
          </cell>
          <cell r="Z29">
            <v>-0.16601429850223309</v>
          </cell>
          <cell r="AA29">
            <v>-0.11689671754501579</v>
          </cell>
          <cell r="AB29">
            <v>-8.5767365988490635E-2</v>
          </cell>
          <cell r="AC29">
            <v>-7.9618273272238679E-2</v>
          </cell>
          <cell r="AD29">
            <v>-5.1212035236559643E-2</v>
          </cell>
        </row>
        <row r="30">
          <cell r="C30">
            <v>0.78497498419178413</v>
          </cell>
          <cell r="S30">
            <v>-3.7353768362141243E-2</v>
          </cell>
          <cell r="V30">
            <v>-0.16490892417715086</v>
          </cell>
          <cell r="W30">
            <v>-0.17462112058549376</v>
          </cell>
          <cell r="X30">
            <v>-0.1974537602785795</v>
          </cell>
          <cell r="Y30">
            <v>-0.24799545515197341</v>
          </cell>
          <cell r="Z30">
            <v>-0.16721423994509077</v>
          </cell>
          <cell r="AA30">
            <v>-0.11689671754501579</v>
          </cell>
          <cell r="AB30">
            <v>-8.5767365988490635E-2</v>
          </cell>
          <cell r="AC30">
            <v>-8.0143664300971473E-2</v>
          </cell>
          <cell r="AD30">
            <v>-5.1212035236559643E-2</v>
          </cell>
        </row>
        <row r="31">
          <cell r="C31">
            <v>0.8120430870949491</v>
          </cell>
          <cell r="S31">
            <v>-3.7353768362141243E-2</v>
          </cell>
          <cell r="V31">
            <v>-0.16490892417715086</v>
          </cell>
          <cell r="W31">
            <v>-0.17900541996064481</v>
          </cell>
          <cell r="X31">
            <v>-0.1974537602785795</v>
          </cell>
          <cell r="Y31">
            <v>-0.24799545515197341</v>
          </cell>
          <cell r="Z31">
            <v>-0.16841658127083392</v>
          </cell>
          <cell r="AA31">
            <v>-0.11689671754501579</v>
          </cell>
          <cell r="AB31">
            <v>-8.5767365988490635E-2</v>
          </cell>
          <cell r="AC31">
            <v>-8.0669055329704406E-2</v>
          </cell>
          <cell r="AD31">
            <v>-5.1212035236559643E-2</v>
          </cell>
        </row>
        <row r="32">
          <cell r="C32">
            <v>0.83911118999811407</v>
          </cell>
          <cell r="S32">
            <v>-3.7353768362141243E-2</v>
          </cell>
          <cell r="V32">
            <v>-0.16490892417715086</v>
          </cell>
          <cell r="W32">
            <v>-0.18338828091736561</v>
          </cell>
          <cell r="X32">
            <v>-0.1974537602785795</v>
          </cell>
          <cell r="Y32">
            <v>-0.24799545515197341</v>
          </cell>
          <cell r="Z32">
            <v>-0.16961652271369163</v>
          </cell>
          <cell r="AA32">
            <v>-0.11689671754501579</v>
          </cell>
          <cell r="AB32">
            <v>-8.5767365988490635E-2</v>
          </cell>
          <cell r="AC32">
            <v>-8.11944463584372E-2</v>
          </cell>
          <cell r="AD32">
            <v>-5.1212035236559643E-2</v>
          </cell>
        </row>
        <row r="33">
          <cell r="C33">
            <v>0.86617929290127904</v>
          </cell>
          <cell r="S33">
            <v>-3.7353768362141243E-2</v>
          </cell>
          <cell r="V33">
            <v>-0.16490892417715086</v>
          </cell>
          <cell r="W33">
            <v>-0.18777258029251667</v>
          </cell>
          <cell r="X33">
            <v>-0.1974537602785795</v>
          </cell>
          <cell r="Y33">
            <v>-0.24799545515197341</v>
          </cell>
          <cell r="Z33">
            <v>-0.17081886403943494</v>
          </cell>
          <cell r="AA33">
            <v>-0.11689671754501579</v>
          </cell>
          <cell r="AB33">
            <v>-8.5767365988490635E-2</v>
          </cell>
          <cell r="AC33">
            <v>-8.1719837387170119E-2</v>
          </cell>
          <cell r="AD33">
            <v>-5.1212035236559643E-2</v>
          </cell>
        </row>
        <row r="34">
          <cell r="C34">
            <v>0.89324739580444401</v>
          </cell>
          <cell r="S34">
            <v>-3.7353768362141243E-2</v>
          </cell>
          <cell r="V34">
            <v>-0.16490892417715086</v>
          </cell>
          <cell r="W34">
            <v>-0.1921568796676677</v>
          </cell>
          <cell r="X34">
            <v>-0.1974537602785795</v>
          </cell>
          <cell r="Y34">
            <v>-0.24799545515197341</v>
          </cell>
          <cell r="Z34">
            <v>-0.17201880548229245</v>
          </cell>
          <cell r="AA34">
            <v>-0.11689671754501579</v>
          </cell>
          <cell r="AB34">
            <v>-8.5767365988490635E-2</v>
          </cell>
          <cell r="AC34">
            <v>-8.2245228415902913E-2</v>
          </cell>
          <cell r="AD34">
            <v>-5.1212035236559643E-2</v>
          </cell>
        </row>
        <row r="35">
          <cell r="C35">
            <v>0.92031549870760898</v>
          </cell>
          <cell r="S35">
            <v>-3.7353768362141243E-2</v>
          </cell>
          <cell r="V35">
            <v>-0.16490892417715086</v>
          </cell>
          <cell r="W35">
            <v>-0.19653974062438861</v>
          </cell>
          <cell r="X35">
            <v>-0.1974537602785795</v>
          </cell>
          <cell r="Y35">
            <v>-0.24799545515197341</v>
          </cell>
          <cell r="Z35">
            <v>-0.17322114680803577</v>
          </cell>
          <cell r="AA35">
            <v>-0.11689671754501579</v>
          </cell>
          <cell r="AB35">
            <v>-8.5767365988490635E-2</v>
          </cell>
          <cell r="AC35">
            <v>-8.2770619444635846E-2</v>
          </cell>
          <cell r="AD35">
            <v>-5.1212035236559643E-2</v>
          </cell>
        </row>
        <row r="36">
          <cell r="C36">
            <v>0.94738360161077395</v>
          </cell>
          <cell r="S36">
            <v>-3.7353768362141243E-2</v>
          </cell>
          <cell r="V36">
            <v>-0.16490892417715086</v>
          </cell>
          <cell r="W36">
            <v>-0.20092403999953964</v>
          </cell>
          <cell r="X36">
            <v>-0.1974537602785795</v>
          </cell>
          <cell r="Y36">
            <v>-0.24799545515197341</v>
          </cell>
          <cell r="Z36">
            <v>-0.17442108825089345</v>
          </cell>
          <cell r="AA36">
            <v>-0.11689671754501579</v>
          </cell>
          <cell r="AB36">
            <v>-8.5767365988490635E-2</v>
          </cell>
          <cell r="AC36">
            <v>-8.329601047336864E-2</v>
          </cell>
          <cell r="AD36">
            <v>-5.1212035236559643E-2</v>
          </cell>
        </row>
        <row r="37">
          <cell r="C37">
            <v>0.97445170451393892</v>
          </cell>
          <cell r="S37">
            <v>-3.7353768362141243E-2</v>
          </cell>
          <cell r="V37">
            <v>-0.16490892417715086</v>
          </cell>
          <cell r="W37">
            <v>-0.2053083393746907</v>
          </cell>
          <cell r="X37">
            <v>-0.1974537602785795</v>
          </cell>
          <cell r="Y37">
            <v>-0.24799545515197341</v>
          </cell>
          <cell r="Z37">
            <v>-0.17562102969375099</v>
          </cell>
          <cell r="AA37">
            <v>-0.11689671754501579</v>
          </cell>
          <cell r="AB37">
            <v>-8.5767365988490635E-2</v>
          </cell>
          <cell r="AC37">
            <v>-8.3821401502101558E-2</v>
          </cell>
          <cell r="AD37">
            <v>-5.1212035236559643E-2</v>
          </cell>
        </row>
        <row r="38">
          <cell r="C38">
            <v>1.0015198074171039</v>
          </cell>
          <cell r="S38">
            <v>-3.7353768362141243E-2</v>
          </cell>
          <cell r="V38">
            <v>-0.16490892417715086</v>
          </cell>
          <cell r="W38">
            <v>-0.2096912003314115</v>
          </cell>
          <cell r="X38">
            <v>-0.1974537602785795</v>
          </cell>
          <cell r="Y38">
            <v>-0.24799545515197341</v>
          </cell>
          <cell r="Z38">
            <v>-0.1768233710194943</v>
          </cell>
          <cell r="AA38">
            <v>-0.11689671754501579</v>
          </cell>
          <cell r="AB38">
            <v>-8.5767365988490635E-2</v>
          </cell>
          <cell r="AC38">
            <v>-8.4346792530834352E-2</v>
          </cell>
          <cell r="AD38">
            <v>-5.1212035236559643E-2</v>
          </cell>
        </row>
        <row r="39">
          <cell r="C39">
            <v>1.0285879103202689</v>
          </cell>
          <cell r="S39">
            <v>-3.7353768362141243E-2</v>
          </cell>
          <cell r="V39">
            <v>-0.16490892417715086</v>
          </cell>
          <cell r="W39">
            <v>-0.21407549970656256</v>
          </cell>
          <cell r="X39">
            <v>-0.1974537602785795</v>
          </cell>
          <cell r="Y39">
            <v>-0.24799545515197341</v>
          </cell>
          <cell r="Z39">
            <v>-0.17802331246235181</v>
          </cell>
          <cell r="AA39">
            <v>-0.11689671754501579</v>
          </cell>
          <cell r="AB39">
            <v>-8.5767365988490635E-2</v>
          </cell>
          <cell r="AC39">
            <v>-8.4872183559567271E-2</v>
          </cell>
          <cell r="AD39">
            <v>-5.1212035236559643E-2</v>
          </cell>
        </row>
        <row r="40">
          <cell r="C40">
            <v>1.0556560132234338</v>
          </cell>
          <cell r="S40">
            <v>-3.7353768362141243E-2</v>
          </cell>
          <cell r="V40">
            <v>-0.16490892417715086</v>
          </cell>
          <cell r="W40">
            <v>-0.21845979908171359</v>
          </cell>
          <cell r="X40">
            <v>-0.1974537602785795</v>
          </cell>
          <cell r="Y40">
            <v>-0.24799545515197341</v>
          </cell>
          <cell r="Z40">
            <v>-0.17922565378809513</v>
          </cell>
          <cell r="AA40">
            <v>-0.11689671754501579</v>
          </cell>
          <cell r="AB40">
            <v>-8.5767365988490635E-2</v>
          </cell>
          <cell r="AC40">
            <v>-8.5397574588300204E-2</v>
          </cell>
          <cell r="AD40">
            <v>-5.1212035236559643E-2</v>
          </cell>
        </row>
        <row r="41">
          <cell r="C41">
            <v>1.0827241161265988</v>
          </cell>
          <cell r="S41">
            <v>-3.7353768362141243E-2</v>
          </cell>
          <cell r="V41">
            <v>-0.16490892417715086</v>
          </cell>
          <cell r="W41">
            <v>-0.22284409845686462</v>
          </cell>
          <cell r="X41">
            <v>-0.1974537602785795</v>
          </cell>
          <cell r="Y41">
            <v>-0.24799545515197341</v>
          </cell>
          <cell r="Z41">
            <v>-0.18042559523095281</v>
          </cell>
          <cell r="AA41">
            <v>-0.11689671754501579</v>
          </cell>
          <cell r="AB41">
            <v>-8.5767365988490635E-2</v>
          </cell>
          <cell r="AC41">
            <v>-8.5922965617032998E-2</v>
          </cell>
          <cell r="AD41">
            <v>-5.1212035236559643E-2</v>
          </cell>
        </row>
        <row r="42">
          <cell r="C42">
            <v>1.1097922190297638</v>
          </cell>
          <cell r="S42">
            <v>-3.7353768362141243E-2</v>
          </cell>
          <cell r="V42">
            <v>-0.16490892417715086</v>
          </cell>
          <cell r="W42">
            <v>-0.22722695941358556</v>
          </cell>
          <cell r="X42">
            <v>-0.1974537602785795</v>
          </cell>
          <cell r="Y42">
            <v>-0.24799545515197341</v>
          </cell>
          <cell r="Z42">
            <v>-0.18162793655669612</v>
          </cell>
          <cell r="AA42">
            <v>-0.11689671754501579</v>
          </cell>
          <cell r="AB42">
            <v>-8.5767365988490635E-2</v>
          </cell>
          <cell r="AC42">
            <v>-8.6448356645765917E-2</v>
          </cell>
          <cell r="AD42">
            <v>-5.1212035236559643E-2</v>
          </cell>
        </row>
        <row r="43">
          <cell r="C43">
            <v>1.1368603219329287</v>
          </cell>
          <cell r="S43">
            <v>-3.7353768362141243E-2</v>
          </cell>
          <cell r="V43">
            <v>-0.16490892417715086</v>
          </cell>
          <cell r="W43">
            <v>-0.23161125878873659</v>
          </cell>
          <cell r="X43">
            <v>-0.1974537602785795</v>
          </cell>
          <cell r="Y43">
            <v>-0.24799545515197341</v>
          </cell>
          <cell r="Z43">
            <v>-0.18282787799955366</v>
          </cell>
          <cell r="AA43">
            <v>-0.11689671754501579</v>
          </cell>
          <cell r="AB43">
            <v>-8.5767365988490635E-2</v>
          </cell>
          <cell r="AC43">
            <v>-8.6973747674498711E-2</v>
          </cell>
          <cell r="AD43">
            <v>-5.1212035236559643E-2</v>
          </cell>
        </row>
        <row r="44">
          <cell r="C44">
            <v>1.1639284248360937</v>
          </cell>
          <cell r="S44">
            <v>-3.7353768362141243E-2</v>
          </cell>
          <cell r="V44">
            <v>-0.16490892417715086</v>
          </cell>
          <cell r="W44">
            <v>-0.23599555816388762</v>
          </cell>
          <cell r="X44">
            <v>-0.1974537602785795</v>
          </cell>
          <cell r="Y44">
            <v>-0.24799545515197341</v>
          </cell>
          <cell r="Z44">
            <v>-0.18402781944241117</v>
          </cell>
          <cell r="AA44">
            <v>-0.11689671754501579</v>
          </cell>
          <cell r="AB44">
            <v>-8.5767365988490635E-2</v>
          </cell>
          <cell r="AC44">
            <v>-8.7499138703231644E-2</v>
          </cell>
          <cell r="AD44">
            <v>-5.1212035236559643E-2</v>
          </cell>
        </row>
        <row r="45">
          <cell r="C45">
            <v>1.1909965277392587</v>
          </cell>
          <cell r="S45">
            <v>-3.7353768362141243E-2</v>
          </cell>
          <cell r="V45">
            <v>-0.16490892417715086</v>
          </cell>
          <cell r="W45">
            <v>-0.24037841912060845</v>
          </cell>
          <cell r="X45">
            <v>-0.1974537602785795</v>
          </cell>
          <cell r="Y45">
            <v>-0.24799545515197341</v>
          </cell>
          <cell r="Z45">
            <v>-0.18523016076815449</v>
          </cell>
          <cell r="AA45">
            <v>-0.11689671754501579</v>
          </cell>
          <cell r="AB45">
            <v>-8.5767365988490635E-2</v>
          </cell>
          <cell r="AC45">
            <v>-8.8024529731964438E-2</v>
          </cell>
          <cell r="AD45">
            <v>-5.1212035236559643E-2</v>
          </cell>
        </row>
        <row r="46">
          <cell r="C46">
            <v>1.2180646306424237</v>
          </cell>
          <cell r="S46">
            <v>-3.7353768362141243E-2</v>
          </cell>
          <cell r="V46">
            <v>-0.16490892417715086</v>
          </cell>
          <cell r="W46">
            <v>-0.24476271849575948</v>
          </cell>
          <cell r="X46">
            <v>-0.1974537602785795</v>
          </cell>
          <cell r="Y46">
            <v>-0.24799545515197341</v>
          </cell>
          <cell r="Z46">
            <v>-0.18643010221101219</v>
          </cell>
          <cell r="AA46">
            <v>-0.11689671754501579</v>
          </cell>
          <cell r="AB46">
            <v>-8.5767365988490635E-2</v>
          </cell>
          <cell r="AC46">
            <v>-8.8549920760697357E-2</v>
          </cell>
          <cell r="AD46">
            <v>-5.1212035236559643E-2</v>
          </cell>
        </row>
        <row r="47">
          <cell r="C47">
            <v>1.2451327335455886</v>
          </cell>
          <cell r="S47">
            <v>-3.7353768362141243E-2</v>
          </cell>
          <cell r="V47">
            <v>-0.16490892417715086</v>
          </cell>
          <cell r="W47">
            <v>-0.24914701787091051</v>
          </cell>
          <cell r="X47">
            <v>-0.1974537602785795</v>
          </cell>
          <cell r="Y47">
            <v>-0.24799545515197341</v>
          </cell>
          <cell r="Z47">
            <v>-0.18763244353675551</v>
          </cell>
          <cell r="AA47">
            <v>-0.11689671754501579</v>
          </cell>
          <cell r="AB47">
            <v>-8.5767365988490635E-2</v>
          </cell>
          <cell r="AC47">
            <v>-8.907531178943015E-2</v>
          </cell>
          <cell r="AD47">
            <v>-5.1212035236559643E-2</v>
          </cell>
        </row>
        <row r="48">
          <cell r="C48">
            <v>1.2722008364487536</v>
          </cell>
          <cell r="S48">
            <v>-3.7353768362141243E-2</v>
          </cell>
          <cell r="V48">
            <v>-0.16490892417715086</v>
          </cell>
          <cell r="W48">
            <v>-0.25352987882763134</v>
          </cell>
          <cell r="X48">
            <v>-0.1974537602785795</v>
          </cell>
          <cell r="Y48">
            <v>-0.24799545515197341</v>
          </cell>
          <cell r="Z48">
            <v>-0.18883238497961302</v>
          </cell>
          <cell r="AA48">
            <v>-0.11689671754501579</v>
          </cell>
          <cell r="AB48">
            <v>-8.5767365988490635E-2</v>
          </cell>
          <cell r="AC48">
            <v>-8.9273410046165458E-2</v>
          </cell>
          <cell r="AD48">
            <v>-5.1212035236559643E-2</v>
          </cell>
        </row>
        <row r="49">
          <cell r="C49">
            <v>1.2992689393519186</v>
          </cell>
          <cell r="S49">
            <v>-3.7353768362141243E-2</v>
          </cell>
          <cell r="V49">
            <v>-0.16490892417715086</v>
          </cell>
          <cell r="W49">
            <v>-0.2579141782027824</v>
          </cell>
          <cell r="X49">
            <v>-0.1974537602785795</v>
          </cell>
          <cell r="Y49">
            <v>-0.24799545515197341</v>
          </cell>
          <cell r="Z49">
            <v>-0.19003472630535634</v>
          </cell>
          <cell r="AA49">
            <v>-0.11689671754501579</v>
          </cell>
          <cell r="AB49">
            <v>-8.5767365988490635E-2</v>
          </cell>
          <cell r="AC49">
            <v>-8.9273410046165458E-2</v>
          </cell>
          <cell r="AD49">
            <v>-5.1212035236559643E-2</v>
          </cell>
        </row>
        <row r="50">
          <cell r="C50">
            <v>1.3263370422550835</v>
          </cell>
          <cell r="S50">
            <v>-3.7353768362141243E-2</v>
          </cell>
          <cell r="V50">
            <v>-0.16490892417715086</v>
          </cell>
          <cell r="W50">
            <v>-0.2622984775779334</v>
          </cell>
          <cell r="X50">
            <v>-0.1974537602785795</v>
          </cell>
          <cell r="Y50">
            <v>-0.24799545515197341</v>
          </cell>
          <cell r="Z50">
            <v>-0.19123466774821385</v>
          </cell>
          <cell r="AA50">
            <v>-0.11689671754501579</v>
          </cell>
          <cell r="AB50">
            <v>-8.5767365988490635E-2</v>
          </cell>
          <cell r="AC50">
            <v>-8.9273410046165458E-2</v>
          </cell>
          <cell r="AD50">
            <v>-5.1212035236559643E-2</v>
          </cell>
        </row>
        <row r="51">
          <cell r="C51">
            <v>1.3534051451582485</v>
          </cell>
          <cell r="S51">
            <v>-3.7353768362141243E-2</v>
          </cell>
          <cell r="V51">
            <v>-0.16490892417715086</v>
          </cell>
          <cell r="W51">
            <v>-0.26436260802522404</v>
          </cell>
          <cell r="X51">
            <v>-0.1974537602785795</v>
          </cell>
          <cell r="Y51">
            <v>-0.24799545515197341</v>
          </cell>
          <cell r="Z51">
            <v>-0.19243700907395717</v>
          </cell>
          <cell r="AA51">
            <v>-0.11689671754501579</v>
          </cell>
          <cell r="AB51">
            <v>-8.5767365988490635E-2</v>
          </cell>
          <cell r="AC51">
            <v>-8.9273410046165458E-2</v>
          </cell>
          <cell r="AD51">
            <v>-5.1212035236559643E-2</v>
          </cell>
        </row>
        <row r="52">
          <cell r="C52">
            <v>1.3804732480614135</v>
          </cell>
          <cell r="S52">
            <v>-3.7353768362141243E-2</v>
          </cell>
          <cell r="V52">
            <v>-0.16490892417715086</v>
          </cell>
          <cell r="W52">
            <v>-0.26436260802522404</v>
          </cell>
          <cell r="X52">
            <v>-0.1974537602785795</v>
          </cell>
          <cell r="Y52">
            <v>-0.24799545515197341</v>
          </cell>
          <cell r="Z52">
            <v>-0.19363695051681487</v>
          </cell>
          <cell r="AA52">
            <v>-0.11689671754501579</v>
          </cell>
          <cell r="AB52">
            <v>-8.5767365988490635E-2</v>
          </cell>
          <cell r="AC52">
            <v>-8.9273410046165458E-2</v>
          </cell>
          <cell r="AD52">
            <v>-5.1212035236559643E-2</v>
          </cell>
        </row>
        <row r="53">
          <cell r="C53">
            <v>1.4075413509645784</v>
          </cell>
          <cell r="S53">
            <v>-3.7353768362141243E-2</v>
          </cell>
          <cell r="V53">
            <v>-0.16490892417715086</v>
          </cell>
          <cell r="W53">
            <v>-0.26436260802522404</v>
          </cell>
          <cell r="X53">
            <v>-0.1974537602785795</v>
          </cell>
          <cell r="Y53">
            <v>-0.24799545515197341</v>
          </cell>
          <cell r="Z53">
            <v>-0.19483689195967238</v>
          </cell>
          <cell r="AA53">
            <v>-0.11689671754501579</v>
          </cell>
          <cell r="AB53">
            <v>-8.5767365988490635E-2</v>
          </cell>
          <cell r="AC53">
            <v>-8.9273410046165458E-2</v>
          </cell>
          <cell r="AD53">
            <v>-5.1212035236559643E-2</v>
          </cell>
        </row>
        <row r="54">
          <cell r="C54">
            <v>1.4346094538677434</v>
          </cell>
          <cell r="S54">
            <v>-3.7353768362141243E-2</v>
          </cell>
          <cell r="V54">
            <v>-0.16490892417715086</v>
          </cell>
          <cell r="W54">
            <v>-0.26436260802522404</v>
          </cell>
          <cell r="X54">
            <v>-0.1974537602785795</v>
          </cell>
          <cell r="Y54">
            <v>-0.24799545515197341</v>
          </cell>
          <cell r="Z54">
            <v>-0.1960392332854157</v>
          </cell>
          <cell r="AA54">
            <v>-0.11689671754501579</v>
          </cell>
          <cell r="AB54">
            <v>-8.5767365988490635E-2</v>
          </cell>
          <cell r="AC54">
            <v>-8.9273410046165458E-2</v>
          </cell>
          <cell r="AD54">
            <v>-5.1212035236559643E-2</v>
          </cell>
        </row>
        <row r="55">
          <cell r="C55">
            <v>1.4616775567709084</v>
          </cell>
          <cell r="S55">
            <v>-3.7353768362141243E-2</v>
          </cell>
          <cell r="V55">
            <v>-0.16490892417715086</v>
          </cell>
          <cell r="W55">
            <v>-0.26436260802522404</v>
          </cell>
          <cell r="X55">
            <v>-0.1974537602785795</v>
          </cell>
          <cell r="Y55">
            <v>-0.24799545515197341</v>
          </cell>
          <cell r="Z55">
            <v>-0.19723917472827321</v>
          </cell>
          <cell r="AA55">
            <v>-0.11689671754501579</v>
          </cell>
          <cell r="AB55">
            <v>-8.5767365988490635E-2</v>
          </cell>
          <cell r="AC55">
            <v>-8.9273410046165458E-2</v>
          </cell>
          <cell r="AD55">
            <v>-5.1212035236559643E-2</v>
          </cell>
        </row>
        <row r="56">
          <cell r="C56">
            <v>1.4887456596740734</v>
          </cell>
          <cell r="S56">
            <v>-3.7353768362141243E-2</v>
          </cell>
          <cell r="V56">
            <v>-0.16490892417715086</v>
          </cell>
          <cell r="W56">
            <v>-0.26436260802522404</v>
          </cell>
          <cell r="X56">
            <v>-0.1974537602785795</v>
          </cell>
          <cell r="Y56">
            <v>-0.24799545515197341</v>
          </cell>
          <cell r="Z56">
            <v>-0.19844151605401653</v>
          </cell>
          <cell r="AA56">
            <v>-0.11689671754501579</v>
          </cell>
          <cell r="AB56">
            <v>-8.5767365988490635E-2</v>
          </cell>
          <cell r="AC56">
            <v>-8.9273410046165458E-2</v>
          </cell>
          <cell r="AD56">
            <v>-5.1212035236559643E-2</v>
          </cell>
        </row>
        <row r="57">
          <cell r="C57">
            <v>1.5158137625772383</v>
          </cell>
          <cell r="S57">
            <v>-3.7353768362141243E-2</v>
          </cell>
          <cell r="V57">
            <v>-0.16490892417715086</v>
          </cell>
          <cell r="W57">
            <v>-0.26436260802522404</v>
          </cell>
          <cell r="X57">
            <v>-0.1974537602785795</v>
          </cell>
          <cell r="Y57">
            <v>-0.24799545515197341</v>
          </cell>
          <cell r="Z57">
            <v>-0.19964145749687423</v>
          </cell>
          <cell r="AA57">
            <v>-0.11689671754501579</v>
          </cell>
          <cell r="AB57">
            <v>-8.5767365988490635E-2</v>
          </cell>
          <cell r="AC57">
            <v>-8.9273410046165458E-2</v>
          </cell>
          <cell r="AD57">
            <v>-5.1212035236559643E-2</v>
          </cell>
        </row>
        <row r="58">
          <cell r="C58">
            <v>1.5428818654804033</v>
          </cell>
          <cell r="S58">
            <v>-3.7353768362141243E-2</v>
          </cell>
          <cell r="V58">
            <v>-0.16490892417715086</v>
          </cell>
          <cell r="W58">
            <v>-0.26436260802522404</v>
          </cell>
          <cell r="X58">
            <v>-0.1974537602785795</v>
          </cell>
          <cell r="Y58">
            <v>-0.24799545515197341</v>
          </cell>
          <cell r="Z58">
            <v>-0.20084379882261755</v>
          </cell>
          <cell r="AA58">
            <v>-0.11689671754501579</v>
          </cell>
          <cell r="AB58">
            <v>-8.5767365988490635E-2</v>
          </cell>
          <cell r="AC58">
            <v>-8.9273410046165458E-2</v>
          </cell>
          <cell r="AD58">
            <v>-5.1212035236559643E-2</v>
          </cell>
        </row>
        <row r="59">
          <cell r="C59">
            <v>1.5699499683835683</v>
          </cell>
          <cell r="S59">
            <v>-3.7353768362141243E-2</v>
          </cell>
          <cell r="V59">
            <v>-0.16490892417715086</v>
          </cell>
          <cell r="W59">
            <v>-0.26436260802522404</v>
          </cell>
          <cell r="X59">
            <v>-0.1974537602785795</v>
          </cell>
          <cell r="Y59">
            <v>-0.24799545515197341</v>
          </cell>
          <cell r="Z59">
            <v>-0.20204374026547506</v>
          </cell>
          <cell r="AA59">
            <v>-0.11689671754501579</v>
          </cell>
          <cell r="AB59">
            <v>-8.5767365988490635E-2</v>
          </cell>
          <cell r="AC59">
            <v>-8.9273410046165458E-2</v>
          </cell>
          <cell r="AD59">
            <v>-5.1212035236559643E-2</v>
          </cell>
        </row>
        <row r="60">
          <cell r="C60">
            <v>1.5970180712867332</v>
          </cell>
          <cell r="S60">
            <v>-3.7353768362141243E-2</v>
          </cell>
          <cell r="V60">
            <v>-0.16490892417715086</v>
          </cell>
          <cell r="W60">
            <v>-0.26436260802522404</v>
          </cell>
          <cell r="X60">
            <v>-0.1974537602785795</v>
          </cell>
          <cell r="Y60">
            <v>-0.24799545515197341</v>
          </cell>
          <cell r="Z60">
            <v>-0.20324608159121837</v>
          </cell>
          <cell r="AA60">
            <v>-0.11689671754501579</v>
          </cell>
          <cell r="AB60">
            <v>-8.5767365988490635E-2</v>
          </cell>
          <cell r="AC60">
            <v>-8.9273410046165458E-2</v>
          </cell>
          <cell r="AD60">
            <v>-5.1212035236559643E-2</v>
          </cell>
        </row>
        <row r="61">
          <cell r="C61">
            <v>1.6240861741898982</v>
          </cell>
          <cell r="S61">
            <v>-3.7353768362141243E-2</v>
          </cell>
          <cell r="V61">
            <v>-0.16490892417715086</v>
          </cell>
          <cell r="W61">
            <v>-0.26436260802522404</v>
          </cell>
          <cell r="X61">
            <v>-0.1974537602785795</v>
          </cell>
          <cell r="Y61">
            <v>-0.24799545515197341</v>
          </cell>
          <cell r="Z61">
            <v>-0.20444602303407589</v>
          </cell>
          <cell r="AA61">
            <v>-0.11689671754501579</v>
          </cell>
          <cell r="AB61">
            <v>-8.5767365988490635E-2</v>
          </cell>
          <cell r="AC61">
            <v>-8.9273410046165458E-2</v>
          </cell>
          <cell r="AD61">
            <v>-5.1212035236559643E-2</v>
          </cell>
        </row>
        <row r="62">
          <cell r="C62">
            <v>1.6511542770930632</v>
          </cell>
          <cell r="S62">
            <v>-3.7353768362141243E-2</v>
          </cell>
          <cell r="V62">
            <v>-0.16490892417715086</v>
          </cell>
          <cell r="W62">
            <v>-0.26436260802522404</v>
          </cell>
          <cell r="X62">
            <v>-0.1974537602785795</v>
          </cell>
          <cell r="Y62">
            <v>-0.24799545515197341</v>
          </cell>
          <cell r="Z62">
            <v>-0.20564596447693359</v>
          </cell>
          <cell r="AA62">
            <v>-0.11689671754501579</v>
          </cell>
          <cell r="AB62">
            <v>-8.5767365988490635E-2</v>
          </cell>
          <cell r="AC62">
            <v>-8.9273410046165458E-2</v>
          </cell>
          <cell r="AD62">
            <v>-5.1212035236559643E-2</v>
          </cell>
        </row>
        <row r="63">
          <cell r="C63">
            <v>1.6782223799962281</v>
          </cell>
          <cell r="S63">
            <v>-3.7353768362141243E-2</v>
          </cell>
          <cell r="V63">
            <v>-0.16490892417715086</v>
          </cell>
          <cell r="W63">
            <v>-0.26436260802522404</v>
          </cell>
          <cell r="X63">
            <v>-0.1974537602785795</v>
          </cell>
          <cell r="Y63">
            <v>-0.24799545515197341</v>
          </cell>
          <cell r="Z63">
            <v>-0.20684830580267691</v>
          </cell>
          <cell r="AA63">
            <v>-0.11689671754501579</v>
          </cell>
          <cell r="AB63">
            <v>-8.5767365988490635E-2</v>
          </cell>
          <cell r="AC63">
            <v>-8.9273410046165458E-2</v>
          </cell>
          <cell r="AD63">
            <v>-5.1212035236559643E-2</v>
          </cell>
        </row>
        <row r="64">
          <cell r="C64">
            <v>1.7052904828993931</v>
          </cell>
          <cell r="S64">
            <v>-3.7353768362141243E-2</v>
          </cell>
          <cell r="V64">
            <v>-0.16490892417715086</v>
          </cell>
          <cell r="W64">
            <v>-0.26436260802522404</v>
          </cell>
          <cell r="X64">
            <v>-0.1974537602785795</v>
          </cell>
          <cell r="Y64">
            <v>-0.24799545515197341</v>
          </cell>
          <cell r="Z64">
            <v>-0.20804824724553442</v>
          </cell>
          <cell r="AA64">
            <v>-0.11689671754501579</v>
          </cell>
          <cell r="AB64">
            <v>-8.5767365988490635E-2</v>
          </cell>
          <cell r="AC64">
            <v>-8.9273410046165458E-2</v>
          </cell>
          <cell r="AD64">
            <v>-5.1212035236559643E-2</v>
          </cell>
        </row>
        <row r="65">
          <cell r="C65">
            <v>1.7323585858025581</v>
          </cell>
          <cell r="S65">
            <v>-3.7353768362141243E-2</v>
          </cell>
          <cell r="V65">
            <v>-0.16490892417715086</v>
          </cell>
          <cell r="W65">
            <v>-0.26436260802522404</v>
          </cell>
          <cell r="X65">
            <v>-0.1974537602785795</v>
          </cell>
          <cell r="Y65">
            <v>-0.24799545515197341</v>
          </cell>
          <cell r="Z65">
            <v>-0.20925058857127773</v>
          </cell>
          <cell r="AA65">
            <v>-0.11689671754501579</v>
          </cell>
          <cell r="AB65">
            <v>-8.5767365988490635E-2</v>
          </cell>
          <cell r="AC65">
            <v>-8.9273410046165458E-2</v>
          </cell>
          <cell r="AD65">
            <v>-5.1212035236559643E-2</v>
          </cell>
        </row>
        <row r="66">
          <cell r="C66">
            <v>1.7594266887057231</v>
          </cell>
          <cell r="S66">
            <v>-3.7353768362141243E-2</v>
          </cell>
          <cell r="V66">
            <v>-0.16490892417715086</v>
          </cell>
          <cell r="W66">
            <v>-0.26436260802522404</v>
          </cell>
          <cell r="X66">
            <v>-0.1974537602785795</v>
          </cell>
          <cell r="Y66">
            <v>-0.24799545515197341</v>
          </cell>
          <cell r="Z66">
            <v>-0.21045053001413525</v>
          </cell>
          <cell r="AA66">
            <v>-0.11689671754501579</v>
          </cell>
          <cell r="AB66">
            <v>-8.5767365988490635E-2</v>
          </cell>
          <cell r="AC66">
            <v>-8.9273410046165458E-2</v>
          </cell>
          <cell r="AD66">
            <v>-5.1212035236559643E-2</v>
          </cell>
        </row>
        <row r="67">
          <cell r="C67">
            <v>1.786494791608888</v>
          </cell>
          <cell r="S67">
            <v>-3.7353768362141243E-2</v>
          </cell>
          <cell r="V67">
            <v>-0.16490892417715086</v>
          </cell>
          <cell r="W67">
            <v>-0.26436260802522404</v>
          </cell>
          <cell r="X67">
            <v>-0.1974537602785795</v>
          </cell>
          <cell r="Y67">
            <v>-0.24799545515197341</v>
          </cell>
          <cell r="Z67">
            <v>-0.21165287133987856</v>
          </cell>
          <cell r="AA67">
            <v>-0.11689671754501579</v>
          </cell>
          <cell r="AB67">
            <v>-8.5767365988490635E-2</v>
          </cell>
          <cell r="AC67">
            <v>-8.9273410046165458E-2</v>
          </cell>
          <cell r="AD67">
            <v>-5.1212035236559643E-2</v>
          </cell>
        </row>
        <row r="68">
          <cell r="C68">
            <v>1.813562894512053</v>
          </cell>
          <cell r="S68">
            <v>-3.7353768362141243E-2</v>
          </cell>
          <cell r="V68">
            <v>-0.16490892417715086</v>
          </cell>
          <cell r="W68">
            <v>-0.26436260802522404</v>
          </cell>
          <cell r="X68">
            <v>-0.1974537602785795</v>
          </cell>
          <cell r="Y68">
            <v>-0.24799545515197341</v>
          </cell>
          <cell r="Z68">
            <v>-0.21285281278273627</v>
          </cell>
          <cell r="AA68">
            <v>-0.11689671754501579</v>
          </cell>
          <cell r="AB68">
            <v>-8.5767365988490635E-2</v>
          </cell>
          <cell r="AC68">
            <v>-8.9273410046165458E-2</v>
          </cell>
          <cell r="AD68">
            <v>-5.1212035236559643E-2</v>
          </cell>
        </row>
        <row r="69">
          <cell r="C69">
            <v>1.840630997415218</v>
          </cell>
          <cell r="S69">
            <v>-3.7353768362141243E-2</v>
          </cell>
          <cell r="V69">
            <v>-0.16490892417715086</v>
          </cell>
          <cell r="W69">
            <v>-0.26436260802522404</v>
          </cell>
          <cell r="X69">
            <v>-0.1974537602785795</v>
          </cell>
          <cell r="Y69">
            <v>-0.24799545515197341</v>
          </cell>
          <cell r="Z69">
            <v>-0.21405515410847958</v>
          </cell>
          <cell r="AA69">
            <v>-0.11689671754501579</v>
          </cell>
          <cell r="AB69">
            <v>-8.5767365988490635E-2</v>
          </cell>
          <cell r="AC69">
            <v>-8.9273410046165458E-2</v>
          </cell>
          <cell r="AD69">
            <v>-5.1212035236559643E-2</v>
          </cell>
        </row>
        <row r="70">
          <cell r="C70">
            <v>1.8676991003183829</v>
          </cell>
          <cell r="S70">
            <v>-3.7353768362141243E-2</v>
          </cell>
          <cell r="V70">
            <v>-0.16490892417715086</v>
          </cell>
          <cell r="W70">
            <v>-0.26436260802522404</v>
          </cell>
          <cell r="X70">
            <v>-0.1974537602785795</v>
          </cell>
          <cell r="Y70">
            <v>-0.24799545515197341</v>
          </cell>
          <cell r="Z70">
            <v>-0.21525509555133709</v>
          </cell>
          <cell r="AA70">
            <v>-0.11689671754501579</v>
          </cell>
          <cell r="AB70">
            <v>-8.5767365988490635E-2</v>
          </cell>
          <cell r="AC70">
            <v>-8.9273410046165458E-2</v>
          </cell>
          <cell r="AD70">
            <v>-5.1212035236559643E-2</v>
          </cell>
        </row>
        <row r="71">
          <cell r="C71">
            <v>1.8947672032215479</v>
          </cell>
          <cell r="S71">
            <v>-3.7353768362141243E-2</v>
          </cell>
          <cell r="V71">
            <v>-0.16490892417715086</v>
          </cell>
          <cell r="W71">
            <v>-0.26436260802522404</v>
          </cell>
          <cell r="X71">
            <v>-0.1974537602785795</v>
          </cell>
          <cell r="Y71">
            <v>-0.24799545515197341</v>
          </cell>
          <cell r="Z71">
            <v>-0.2164550369941948</v>
          </cell>
          <cell r="AA71">
            <v>-0.11689671754501579</v>
          </cell>
          <cell r="AB71">
            <v>-8.5767365988490635E-2</v>
          </cell>
          <cell r="AC71">
            <v>-8.9273410046165458E-2</v>
          </cell>
          <cell r="AD71">
            <v>-5.1212035236559643E-2</v>
          </cell>
        </row>
        <row r="72">
          <cell r="C72">
            <v>1.9218353061247129</v>
          </cell>
          <cell r="S72">
            <v>-3.7353768362141243E-2</v>
          </cell>
          <cell r="V72">
            <v>-0.16490892417715086</v>
          </cell>
          <cell r="W72">
            <v>-0.26436260802522404</v>
          </cell>
          <cell r="X72">
            <v>-0.1974537602785795</v>
          </cell>
          <cell r="Y72">
            <v>-0.24799545515197341</v>
          </cell>
          <cell r="Z72">
            <v>-0.21765737831993792</v>
          </cell>
          <cell r="AA72">
            <v>-0.11689671754501579</v>
          </cell>
          <cell r="AB72">
            <v>-8.5767365988490635E-2</v>
          </cell>
          <cell r="AC72">
            <v>-8.9273410046165458E-2</v>
          </cell>
          <cell r="AD72">
            <v>-5.1212035236559643E-2</v>
          </cell>
        </row>
        <row r="73">
          <cell r="C73">
            <v>1.9489034090278778</v>
          </cell>
          <cell r="S73">
            <v>-3.7353768362141243E-2</v>
          </cell>
          <cell r="V73">
            <v>-0.16490892417715086</v>
          </cell>
          <cell r="W73">
            <v>-0.26436260802522404</v>
          </cell>
          <cell r="X73">
            <v>-0.1974537602785795</v>
          </cell>
          <cell r="Y73">
            <v>-0.24799545515197341</v>
          </cell>
          <cell r="Z73">
            <v>-0.21885731976279563</v>
          </cell>
          <cell r="AA73">
            <v>-0.11689671754501579</v>
          </cell>
          <cell r="AB73">
            <v>-8.5767365988490635E-2</v>
          </cell>
          <cell r="AC73">
            <v>-8.9273410046165458E-2</v>
          </cell>
          <cell r="AD73">
            <v>-5.1212035236559643E-2</v>
          </cell>
        </row>
        <row r="74">
          <cell r="C74">
            <v>1.9759715119310428</v>
          </cell>
          <cell r="S74">
            <v>-3.7353768362141243E-2</v>
          </cell>
          <cell r="V74">
            <v>-0.16490892417715086</v>
          </cell>
          <cell r="W74">
            <v>-0.26436260802522404</v>
          </cell>
          <cell r="X74">
            <v>-0.1974537602785795</v>
          </cell>
          <cell r="Y74">
            <v>-0.24799545515197341</v>
          </cell>
          <cell r="Z74">
            <v>-0.22005966108853894</v>
          </cell>
          <cell r="AA74">
            <v>-0.11689671754501579</v>
          </cell>
          <cell r="AB74">
            <v>-8.5767365988490635E-2</v>
          </cell>
          <cell r="AC74">
            <v>-8.9273410046165458E-2</v>
          </cell>
          <cell r="AD74">
            <v>-5.1212035236559643E-2</v>
          </cell>
        </row>
        <row r="75">
          <cell r="C75">
            <v>2.0030396148342078</v>
          </cell>
          <cell r="S75">
            <v>-3.7353768362141243E-2</v>
          </cell>
          <cell r="V75">
            <v>-0.16490892417715086</v>
          </cell>
          <cell r="W75">
            <v>-0.26436260802522404</v>
          </cell>
          <cell r="X75">
            <v>-0.1974537602785795</v>
          </cell>
          <cell r="Y75">
            <v>-0.24799545515197341</v>
          </cell>
          <cell r="Z75">
            <v>-0.22125960253139645</v>
          </cell>
          <cell r="AA75">
            <v>-0.11689671754501579</v>
          </cell>
          <cell r="AB75">
            <v>-8.5767365988490635E-2</v>
          </cell>
          <cell r="AC75">
            <v>-8.9273410046165458E-2</v>
          </cell>
          <cell r="AD75">
            <v>-5.1212035236559643E-2</v>
          </cell>
        </row>
        <row r="76">
          <cell r="C76">
            <v>2.0301077177373728</v>
          </cell>
          <cell r="S76">
            <v>-3.7353768362141243E-2</v>
          </cell>
          <cell r="V76">
            <v>-0.16490892417715086</v>
          </cell>
          <cell r="W76">
            <v>-0.26436260802522404</v>
          </cell>
          <cell r="X76">
            <v>-0.1974537602785795</v>
          </cell>
          <cell r="Y76">
            <v>-0.24799545515197341</v>
          </cell>
          <cell r="Z76">
            <v>-0.22246194385713977</v>
          </cell>
          <cell r="AA76">
            <v>-0.11689671754501579</v>
          </cell>
          <cell r="AB76">
            <v>-8.5767365988490635E-2</v>
          </cell>
          <cell r="AC76">
            <v>-8.9273410046165458E-2</v>
          </cell>
          <cell r="AD76">
            <v>-5.1212035236559643E-2</v>
          </cell>
        </row>
        <row r="77">
          <cell r="C77">
            <v>2.0571758206405377</v>
          </cell>
          <cell r="S77">
            <v>-3.7353768362141243E-2</v>
          </cell>
          <cell r="V77">
            <v>-0.16490892417715086</v>
          </cell>
          <cell r="W77">
            <v>-0.26436260802522404</v>
          </cell>
          <cell r="X77">
            <v>-0.1974537602785795</v>
          </cell>
          <cell r="Y77">
            <v>-0.24799545515197341</v>
          </cell>
          <cell r="Z77">
            <v>-0.22366188529999748</v>
          </cell>
          <cell r="AA77">
            <v>-0.11689671754501579</v>
          </cell>
          <cell r="AB77">
            <v>-8.5767365988490635E-2</v>
          </cell>
          <cell r="AC77">
            <v>-8.9273410046165458E-2</v>
          </cell>
          <cell r="AD77">
            <v>-5.1212035236559643E-2</v>
          </cell>
        </row>
        <row r="78">
          <cell r="C78">
            <v>2.0842439235437027</v>
          </cell>
          <cell r="S78">
            <v>-3.7353768362141243E-2</v>
          </cell>
          <cell r="V78">
            <v>-0.16490892417715086</v>
          </cell>
          <cell r="W78">
            <v>-0.26436260802522404</v>
          </cell>
          <cell r="X78">
            <v>-0.1974537602785795</v>
          </cell>
          <cell r="Y78">
            <v>-0.24799545515197341</v>
          </cell>
          <cell r="Z78">
            <v>-0.22486182674285499</v>
          </cell>
          <cell r="AA78">
            <v>-0.11689671754501579</v>
          </cell>
          <cell r="AB78">
            <v>-8.5767365988490635E-2</v>
          </cell>
          <cell r="AC78">
            <v>-8.9273410046165458E-2</v>
          </cell>
          <cell r="AD78">
            <v>-5.1212035236559643E-2</v>
          </cell>
        </row>
        <row r="79">
          <cell r="C79">
            <v>2.1113120264468677</v>
          </cell>
          <cell r="S79">
            <v>-3.7353768362141243E-2</v>
          </cell>
          <cell r="V79">
            <v>-0.16490892417715086</v>
          </cell>
          <cell r="W79">
            <v>-0.26436260802522404</v>
          </cell>
          <cell r="X79">
            <v>-0.1974537602785795</v>
          </cell>
          <cell r="Y79">
            <v>-0.24799545515197341</v>
          </cell>
          <cell r="Z79">
            <v>-0.2260641680685983</v>
          </cell>
          <cell r="AA79">
            <v>-0.11689671754501579</v>
          </cell>
          <cell r="AB79">
            <v>-8.5767365988490635E-2</v>
          </cell>
          <cell r="AC79">
            <v>-8.9273410046165458E-2</v>
          </cell>
          <cell r="AD79">
            <v>-5.1212035236559643E-2</v>
          </cell>
        </row>
        <row r="80">
          <cell r="C80">
            <v>2.1383801293500326</v>
          </cell>
          <cell r="S80">
            <v>-3.7353768362141243E-2</v>
          </cell>
          <cell r="V80">
            <v>-0.16490892417715086</v>
          </cell>
          <cell r="W80">
            <v>-0.26436260802522404</v>
          </cell>
          <cell r="X80">
            <v>-0.1974537602785795</v>
          </cell>
          <cell r="Y80">
            <v>-0.24799545515197341</v>
          </cell>
          <cell r="Z80">
            <v>-0.22726410951145581</v>
          </cell>
          <cell r="AA80">
            <v>-0.11689671754501579</v>
          </cell>
          <cell r="AB80">
            <v>-8.5767365988490635E-2</v>
          </cell>
          <cell r="AC80">
            <v>-8.9273410046165458E-2</v>
          </cell>
          <cell r="AD80">
            <v>-5.1212035236559643E-2</v>
          </cell>
        </row>
        <row r="81">
          <cell r="C81">
            <v>2.1654482322531976</v>
          </cell>
          <cell r="S81">
            <v>-3.7353768362141243E-2</v>
          </cell>
          <cell r="V81">
            <v>-0.16490892417715086</v>
          </cell>
          <cell r="W81">
            <v>-0.26436260802522404</v>
          </cell>
          <cell r="X81">
            <v>-0.1974537602785795</v>
          </cell>
          <cell r="Y81">
            <v>-0.24799545515197341</v>
          </cell>
          <cell r="Z81">
            <v>-0.22846645083719913</v>
          </cell>
          <cell r="AA81">
            <v>-0.11689671754501579</v>
          </cell>
          <cell r="AB81">
            <v>-8.5767365988490635E-2</v>
          </cell>
          <cell r="AC81">
            <v>-8.9273410046165458E-2</v>
          </cell>
          <cell r="AD81">
            <v>-5.1212035236559643E-2</v>
          </cell>
        </row>
        <row r="82">
          <cell r="C82">
            <v>2.1925163351563626</v>
          </cell>
          <cell r="S82">
            <v>-3.7353768362141243E-2</v>
          </cell>
          <cell r="V82">
            <v>-0.16490892417715086</v>
          </cell>
          <cell r="W82">
            <v>-0.26436260802522404</v>
          </cell>
          <cell r="X82">
            <v>-0.1974537602785795</v>
          </cell>
          <cell r="Y82">
            <v>-0.24799545515197341</v>
          </cell>
          <cell r="Z82">
            <v>-0.22966639228005684</v>
          </cell>
          <cell r="AA82">
            <v>-0.11689671754501579</v>
          </cell>
          <cell r="AB82">
            <v>-8.5767365988490635E-2</v>
          </cell>
          <cell r="AC82">
            <v>-8.9273410046165458E-2</v>
          </cell>
          <cell r="AD82">
            <v>-5.1212035236559643E-2</v>
          </cell>
        </row>
        <row r="83">
          <cell r="C83">
            <v>2.2195844380595275</v>
          </cell>
          <cell r="S83">
            <v>-3.7353768362141243E-2</v>
          </cell>
          <cell r="V83">
            <v>-0.16490892417715086</v>
          </cell>
          <cell r="W83">
            <v>-0.26436260802522404</v>
          </cell>
          <cell r="X83">
            <v>-0.1974537602785795</v>
          </cell>
          <cell r="Y83">
            <v>-0.24799545515197341</v>
          </cell>
          <cell r="Z83">
            <v>-0.23086873360580015</v>
          </cell>
          <cell r="AA83">
            <v>-0.11689671754501579</v>
          </cell>
          <cell r="AB83">
            <v>-8.5767365988490635E-2</v>
          </cell>
          <cell r="AC83">
            <v>-8.9273410046165458E-2</v>
          </cell>
          <cell r="AD83">
            <v>-5.1212035236559643E-2</v>
          </cell>
        </row>
        <row r="84">
          <cell r="C84">
            <v>2.2466525409626925</v>
          </cell>
          <cell r="S84">
            <v>-3.7353768362141243E-2</v>
          </cell>
          <cell r="V84">
            <v>-0.16490892417715086</v>
          </cell>
          <cell r="W84">
            <v>-0.26436260802522404</v>
          </cell>
          <cell r="X84">
            <v>-0.1974537602785795</v>
          </cell>
          <cell r="Y84">
            <v>-0.24799545515197341</v>
          </cell>
          <cell r="Z84">
            <v>-0.23206867504865766</v>
          </cell>
          <cell r="AA84">
            <v>-0.11689671754501579</v>
          </cell>
          <cell r="AB84">
            <v>-8.5767365988490635E-2</v>
          </cell>
          <cell r="AC84">
            <v>-8.9273410046165458E-2</v>
          </cell>
          <cell r="AD84">
            <v>-5.1212035236559643E-2</v>
          </cell>
        </row>
        <row r="85">
          <cell r="C85">
            <v>2.2737206438658575</v>
          </cell>
          <cell r="S85">
            <v>-3.7353768362141243E-2</v>
          </cell>
          <cell r="V85">
            <v>-0.16490892417715086</v>
          </cell>
          <cell r="W85">
            <v>-0.26436260802522404</v>
          </cell>
          <cell r="X85">
            <v>-0.1974537602785795</v>
          </cell>
          <cell r="Y85">
            <v>-0.24799545515197341</v>
          </cell>
          <cell r="Z85">
            <v>-0.23327101637440098</v>
          </cell>
          <cell r="AA85">
            <v>-0.11689671754501579</v>
          </cell>
          <cell r="AB85">
            <v>-8.5767365988490635E-2</v>
          </cell>
          <cell r="AC85">
            <v>-8.9273410046165458E-2</v>
          </cell>
          <cell r="AD85">
            <v>-5.1212035236559643E-2</v>
          </cell>
        </row>
        <row r="86">
          <cell r="C86">
            <v>2.3007887467690225</v>
          </cell>
          <cell r="S86">
            <v>-3.7353768362141243E-2</v>
          </cell>
          <cell r="V86">
            <v>-0.16490892417715086</v>
          </cell>
          <cell r="W86">
            <v>-0.26436260802522404</v>
          </cell>
          <cell r="X86">
            <v>-0.1974537602785795</v>
          </cell>
          <cell r="Y86">
            <v>-0.24799545515197341</v>
          </cell>
          <cell r="Z86">
            <v>-0.23447095781725857</v>
          </cell>
          <cell r="AA86">
            <v>-0.11689671754501579</v>
          </cell>
          <cell r="AB86">
            <v>-8.5767365988490635E-2</v>
          </cell>
          <cell r="AC86">
            <v>-8.9273410046165458E-2</v>
          </cell>
          <cell r="AD86">
            <v>-5.1212035236559643E-2</v>
          </cell>
        </row>
        <row r="87">
          <cell r="C87">
            <v>2.3278568496721874</v>
          </cell>
          <cell r="S87">
            <v>-3.7353768362141243E-2</v>
          </cell>
          <cell r="V87">
            <v>-0.16490892417715086</v>
          </cell>
          <cell r="W87">
            <v>-0.26436260802522404</v>
          </cell>
          <cell r="X87">
            <v>-0.1974537602785795</v>
          </cell>
          <cell r="Y87">
            <v>-0.24799545515197341</v>
          </cell>
          <cell r="Z87">
            <v>-0.23567089926011611</v>
          </cell>
          <cell r="AA87">
            <v>-0.11689671754501579</v>
          </cell>
          <cell r="AB87">
            <v>-8.5767365988490635E-2</v>
          </cell>
          <cell r="AC87">
            <v>-8.9273410046165458E-2</v>
          </cell>
          <cell r="AD87">
            <v>-5.1212035236559643E-2</v>
          </cell>
        </row>
        <row r="88">
          <cell r="C88">
            <v>2.3549249525753524</v>
          </cell>
          <cell r="S88">
            <v>-3.7353768362141243E-2</v>
          </cell>
          <cell r="V88">
            <v>-0.16490892417715086</v>
          </cell>
          <cell r="W88">
            <v>-0.26436260802522404</v>
          </cell>
          <cell r="X88">
            <v>-0.1974537602785795</v>
          </cell>
          <cell r="Y88">
            <v>-0.24799545515197341</v>
          </cell>
          <cell r="Z88">
            <v>-0.23687324058585943</v>
          </cell>
          <cell r="AA88">
            <v>-0.11689671754501579</v>
          </cell>
          <cell r="AB88">
            <v>-8.5767365988490635E-2</v>
          </cell>
          <cell r="AC88">
            <v>-8.9273410046165458E-2</v>
          </cell>
          <cell r="AD88">
            <v>-5.1212035236559643E-2</v>
          </cell>
        </row>
        <row r="89">
          <cell r="C89">
            <v>2.3819930554785174</v>
          </cell>
          <cell r="S89">
            <v>-3.7353768362141243E-2</v>
          </cell>
          <cell r="V89">
            <v>-0.16490892417715086</v>
          </cell>
          <cell r="W89">
            <v>-0.26436260802522404</v>
          </cell>
          <cell r="X89">
            <v>-0.1974537602785795</v>
          </cell>
          <cell r="Y89">
            <v>-0.24799545515197341</v>
          </cell>
          <cell r="Z89">
            <v>-0.23807318202871702</v>
          </cell>
          <cell r="AA89">
            <v>-0.11689671754501579</v>
          </cell>
          <cell r="AB89">
            <v>-8.5767365988490635E-2</v>
          </cell>
          <cell r="AC89">
            <v>-8.9273410046165458E-2</v>
          </cell>
          <cell r="AD89">
            <v>-5.1212035236559643E-2</v>
          </cell>
        </row>
        <row r="90">
          <cell r="C90">
            <v>2.4090611583816823</v>
          </cell>
          <cell r="S90">
            <v>-3.7353768362141243E-2</v>
          </cell>
          <cell r="V90">
            <v>-0.16490892417715086</v>
          </cell>
          <cell r="W90">
            <v>-0.26436260802522404</v>
          </cell>
          <cell r="X90">
            <v>-0.1974537602785795</v>
          </cell>
          <cell r="Y90">
            <v>-0.24799545515197341</v>
          </cell>
          <cell r="Z90">
            <v>-0.23927552335446034</v>
          </cell>
          <cell r="AA90">
            <v>-0.11689671754501579</v>
          </cell>
          <cell r="AB90">
            <v>-8.5767365988490635E-2</v>
          </cell>
          <cell r="AC90">
            <v>-8.9273410046165458E-2</v>
          </cell>
          <cell r="AD90">
            <v>-5.1212035236559643E-2</v>
          </cell>
        </row>
        <row r="91">
          <cell r="C91">
            <v>2.4361292612848473</v>
          </cell>
          <cell r="S91">
            <v>-3.7353768362141243E-2</v>
          </cell>
          <cell r="V91">
            <v>-0.16490892417715086</v>
          </cell>
          <cell r="W91">
            <v>-0.26436260802522404</v>
          </cell>
          <cell r="X91">
            <v>-0.1974537602785795</v>
          </cell>
          <cell r="Y91">
            <v>-0.24799545515197341</v>
          </cell>
          <cell r="Z91">
            <v>-0.24047546479731793</v>
          </cell>
          <cell r="AA91">
            <v>-0.11689671754501579</v>
          </cell>
          <cell r="AB91">
            <v>-8.5767365988490635E-2</v>
          </cell>
          <cell r="AC91">
            <v>-8.9273410046165458E-2</v>
          </cell>
          <cell r="AD91">
            <v>-5.1212035236559643E-2</v>
          </cell>
        </row>
        <row r="92">
          <cell r="C92">
            <v>2.4631973641880123</v>
          </cell>
          <cell r="S92">
            <v>-3.7353768362141243E-2</v>
          </cell>
          <cell r="V92">
            <v>-0.16490892417715086</v>
          </cell>
          <cell r="W92">
            <v>-0.26436260802522404</v>
          </cell>
          <cell r="X92">
            <v>-0.1974537602785795</v>
          </cell>
          <cell r="Y92">
            <v>-0.24799545515197341</v>
          </cell>
          <cell r="Z92">
            <v>-0.24167780612306125</v>
          </cell>
          <cell r="AA92">
            <v>-0.11689671754501579</v>
          </cell>
          <cell r="AB92">
            <v>-8.5767365988490635E-2</v>
          </cell>
          <cell r="AC92">
            <v>-8.9273410046165458E-2</v>
          </cell>
          <cell r="AD92">
            <v>-5.1212035236559643E-2</v>
          </cell>
        </row>
        <row r="93">
          <cell r="C93">
            <v>2.4902654670911772</v>
          </cell>
          <cell r="S93">
            <v>-3.7353768362141243E-2</v>
          </cell>
          <cell r="V93">
            <v>-0.16490892417715086</v>
          </cell>
          <cell r="W93">
            <v>-0.26436260802522404</v>
          </cell>
          <cell r="X93">
            <v>-0.1974537602785795</v>
          </cell>
          <cell r="Y93">
            <v>-0.24799545515197341</v>
          </cell>
          <cell r="Z93">
            <v>-0.24287774756591879</v>
          </cell>
          <cell r="AA93">
            <v>-0.11689671754501579</v>
          </cell>
          <cell r="AB93">
            <v>-8.5767365988490635E-2</v>
          </cell>
          <cell r="AC93">
            <v>-8.9273410046165458E-2</v>
          </cell>
          <cell r="AD93">
            <v>-5.1212035236559643E-2</v>
          </cell>
        </row>
        <row r="94">
          <cell r="C94">
            <v>2.5173335699943422</v>
          </cell>
          <cell r="S94">
            <v>-3.7353768362141243E-2</v>
          </cell>
          <cell r="V94">
            <v>-0.16490892417715086</v>
          </cell>
          <cell r="W94">
            <v>-0.26436260802522404</v>
          </cell>
          <cell r="X94">
            <v>-0.1974537602785795</v>
          </cell>
          <cell r="Y94">
            <v>-0.24799545515197341</v>
          </cell>
          <cell r="Z94">
            <v>-0.24408008889166211</v>
          </cell>
          <cell r="AA94">
            <v>-0.11689671754501579</v>
          </cell>
          <cell r="AB94">
            <v>-8.5767365988490635E-2</v>
          </cell>
          <cell r="AC94">
            <v>-8.9273410046165458E-2</v>
          </cell>
          <cell r="AD94">
            <v>-5.1212035236559643E-2</v>
          </cell>
        </row>
        <row r="95">
          <cell r="C95">
            <v>2.5444016728975072</v>
          </cell>
          <cell r="S95">
            <v>-3.7353768362141243E-2</v>
          </cell>
          <cell r="V95">
            <v>-0.16490892417715086</v>
          </cell>
          <cell r="W95">
            <v>-0.26436260802522404</v>
          </cell>
          <cell r="X95">
            <v>-0.1974537602785795</v>
          </cell>
          <cell r="Y95">
            <v>-0.24799545515197341</v>
          </cell>
          <cell r="Z95">
            <v>-0.2452800303345197</v>
          </cell>
          <cell r="AA95">
            <v>-0.11689671754501579</v>
          </cell>
          <cell r="AB95">
            <v>-8.5767365988490635E-2</v>
          </cell>
          <cell r="AC95">
            <v>-8.9273410046165458E-2</v>
          </cell>
          <cell r="AD95">
            <v>-5.1212035236559643E-2</v>
          </cell>
        </row>
        <row r="96">
          <cell r="C96">
            <v>2.5714697758006722</v>
          </cell>
          <cell r="S96">
            <v>-3.7353768362141243E-2</v>
          </cell>
          <cell r="V96">
            <v>-0.16490892417715086</v>
          </cell>
          <cell r="W96">
            <v>-0.26436260802522404</v>
          </cell>
          <cell r="X96">
            <v>-0.1974537602785795</v>
          </cell>
          <cell r="Y96">
            <v>-0.24799545515197341</v>
          </cell>
          <cell r="Z96">
            <v>-0.24647997177737729</v>
          </cell>
          <cell r="AA96">
            <v>-0.11689671754501579</v>
          </cell>
          <cell r="AB96">
            <v>-8.5767365988490635E-2</v>
          </cell>
          <cell r="AC96">
            <v>-8.9273410046165458E-2</v>
          </cell>
          <cell r="AD96">
            <v>-5.1212035236559643E-2</v>
          </cell>
        </row>
        <row r="97">
          <cell r="C97">
            <v>2.5985378787038371</v>
          </cell>
          <cell r="S97">
            <v>-3.7353768362141243E-2</v>
          </cell>
          <cell r="V97">
            <v>-0.16490892417715086</v>
          </cell>
          <cell r="W97">
            <v>-0.26436260802522404</v>
          </cell>
          <cell r="X97">
            <v>-0.1974537602785795</v>
          </cell>
          <cell r="Y97">
            <v>-0.24799545515197341</v>
          </cell>
          <cell r="Z97">
            <v>-0.24768231310312061</v>
          </cell>
          <cell r="AA97">
            <v>-0.11689671754501579</v>
          </cell>
          <cell r="AB97">
            <v>-8.5767365988490635E-2</v>
          </cell>
          <cell r="AC97">
            <v>-8.9273410046165458E-2</v>
          </cell>
          <cell r="AD97">
            <v>-5.1212035236559643E-2</v>
          </cell>
        </row>
        <row r="98">
          <cell r="C98">
            <v>2.6256059816070021</v>
          </cell>
          <cell r="S98">
            <v>-3.7353768362141243E-2</v>
          </cell>
          <cell r="V98">
            <v>-0.16490892417715086</v>
          </cell>
          <cell r="W98">
            <v>-0.26436260802522404</v>
          </cell>
          <cell r="X98">
            <v>-0.1974537602785795</v>
          </cell>
          <cell r="Y98">
            <v>-0.24799545515197341</v>
          </cell>
          <cell r="Z98">
            <v>-0.24888225454597815</v>
          </cell>
          <cell r="AA98">
            <v>-0.11689671754501579</v>
          </cell>
          <cell r="AB98">
            <v>-8.5767365988490635E-2</v>
          </cell>
          <cell r="AC98">
            <v>-8.9273410046165458E-2</v>
          </cell>
          <cell r="AD98">
            <v>-5.1212035236559643E-2</v>
          </cell>
        </row>
        <row r="99">
          <cell r="C99">
            <v>2.6526740845101671</v>
          </cell>
          <cell r="S99">
            <v>-3.7353768362141243E-2</v>
          </cell>
          <cell r="V99">
            <v>-0.16490892417715086</v>
          </cell>
          <cell r="W99">
            <v>-0.26436260802522404</v>
          </cell>
          <cell r="X99">
            <v>-0.1974537602785795</v>
          </cell>
          <cell r="Y99">
            <v>-0.24799545515197341</v>
          </cell>
          <cell r="Z99">
            <v>-0.25008459587172144</v>
          </cell>
          <cell r="AA99">
            <v>-0.11689671754501579</v>
          </cell>
          <cell r="AB99">
            <v>-8.5767365988490635E-2</v>
          </cell>
          <cell r="AC99">
            <v>-8.9273410046165458E-2</v>
          </cell>
          <cell r="AD99">
            <v>-5.1212035236559643E-2</v>
          </cell>
        </row>
        <row r="100">
          <cell r="C100">
            <v>2.679742187413332</v>
          </cell>
          <cell r="S100">
            <v>-3.7353768362141243E-2</v>
          </cell>
          <cell r="V100">
            <v>-0.16490892417715086</v>
          </cell>
          <cell r="W100">
            <v>-0.26436260802522404</v>
          </cell>
          <cell r="X100">
            <v>-0.1974537602785795</v>
          </cell>
          <cell r="Y100">
            <v>-0.24799545515197341</v>
          </cell>
          <cell r="Z100">
            <v>-0.25128453731457906</v>
          </cell>
          <cell r="AA100">
            <v>-0.11689671754501579</v>
          </cell>
          <cell r="AB100">
            <v>-8.5767365988490635E-2</v>
          </cell>
          <cell r="AC100">
            <v>-8.9273410046165458E-2</v>
          </cell>
          <cell r="AD100">
            <v>-5.1212035236559643E-2</v>
          </cell>
        </row>
        <row r="101">
          <cell r="C101">
            <v>2.706810290316497</v>
          </cell>
          <cell r="S101">
            <v>-3.7353768362141243E-2</v>
          </cell>
          <cell r="V101">
            <v>-0.16490892417715086</v>
          </cell>
          <cell r="W101">
            <v>-0.26436260802522404</v>
          </cell>
          <cell r="X101">
            <v>-0.1974537602785795</v>
          </cell>
          <cell r="Y101">
            <v>-0.24799545515197341</v>
          </cell>
          <cell r="Z101">
            <v>-0.25248687864032238</v>
          </cell>
          <cell r="AA101">
            <v>-0.11689671754501579</v>
          </cell>
          <cell r="AB101">
            <v>-8.5767365988490635E-2</v>
          </cell>
          <cell r="AC101">
            <v>-8.9273410046165458E-2</v>
          </cell>
          <cell r="AD101">
            <v>-5.1212035236559643E-2</v>
          </cell>
        </row>
      </sheetData>
      <sheetData sheetId="1">
        <row r="2">
          <cell r="P2" t="str">
            <v>Jan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tpco.com/media/1305/mn_1002.pdf" TargetMode="External"/><Relationship Id="rId1" Type="http://schemas.openxmlformats.org/officeDocument/2006/relationships/hyperlink" Target="https://www.otpco.com/media/1304/mn_1001.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A8B25"/>
  </sheetPr>
  <dimension ref="A1"/>
  <sheetViews>
    <sheetView showGridLines="0" zoomScale="85" zoomScaleNormal="85" workbookViewId="0">
      <selection activeCell="R30" sqref="R30"/>
    </sheetView>
  </sheetViews>
  <sheetFormatPr defaultRowHeight="14.6" x14ac:dyDescent="0.4"/>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D1102"/>
  <sheetViews>
    <sheetView workbookViewId="0">
      <selection activeCell="H3" sqref="H3:H32"/>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Summary!K25</f>
        <v>SITE 8</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149</v>
      </c>
      <c r="H2" s="55" t="s">
        <v>151</v>
      </c>
      <c r="I2" s="55" t="s">
        <v>108</v>
      </c>
      <c r="J2" s="40" t="s">
        <v>45</v>
      </c>
      <c r="K2" s="40" t="s">
        <v>33</v>
      </c>
      <c r="L2" s="40" t="s">
        <v>34</v>
      </c>
      <c r="M2" s="40" t="s">
        <v>35</v>
      </c>
      <c r="N2" s="40" t="s">
        <v>36</v>
      </c>
    </row>
    <row r="3" spans="1:14" x14ac:dyDescent="0.4">
      <c r="A3" s="23">
        <v>1</v>
      </c>
      <c r="B3" s="42">
        <f>Summary!K28</f>
        <v>0</v>
      </c>
      <c r="C3" s="25">
        <f>Summary!K29</f>
        <v>0</v>
      </c>
      <c r="D3" s="71">
        <f>B3*C3*-1</f>
        <v>0</v>
      </c>
      <c r="E3" s="41">
        <f>VLOOKUP(Summary!K26,Summary!N4:X6,11,FALSE)</f>
        <v>6.5761E-2</v>
      </c>
      <c r="F3" s="41">
        <f>B3*E3</f>
        <v>0</v>
      </c>
      <c r="G3" s="22">
        <f>IF(AND(Summary!$K$27&lt;=40,Summary!G17="Yes"),Summary!$K$27*Summary!O13,0)+(Summary!G18*Summary!K27)</f>
        <v>0</v>
      </c>
      <c r="H3" s="71">
        <f>Summary!$G$19*B3</f>
        <v>0</v>
      </c>
      <c r="I3" s="71">
        <f>IFERROR('Demand Charge Calculations'!B52,0)</f>
        <v>0</v>
      </c>
      <c r="J3" s="71">
        <f t="shared" ref="J3:J32" si="0">D3*-1-H3</f>
        <v>0</v>
      </c>
      <c r="K3" s="71">
        <f>F3+D3+G3+H3+I3</f>
        <v>0</v>
      </c>
      <c r="L3" s="71">
        <f>K3</f>
        <v>0</v>
      </c>
      <c r="M3" s="71">
        <f>K3/(1+Summary!$G$16)^($A3-1)</f>
        <v>0</v>
      </c>
      <c r="N3" s="71">
        <f>M3</f>
        <v>0</v>
      </c>
    </row>
    <row r="4" spans="1:14" x14ac:dyDescent="0.4">
      <c r="A4" s="23">
        <v>2</v>
      </c>
      <c r="B4" s="42">
        <f>B3*(1-Summary!$G$20)</f>
        <v>0</v>
      </c>
      <c r="C4" s="25">
        <f>IF(A4&gt;Summary!$K$33,0,(C3*(1+Summary!$K$30)))</f>
        <v>0</v>
      </c>
      <c r="D4" s="71">
        <f t="shared" ref="D4:D32" si="1">B4*C4*-1</f>
        <v>0</v>
      </c>
      <c r="E4" s="41">
        <f>E3*(1+Summary!$G$15)</f>
        <v>6.7451057699999997E-2</v>
      </c>
      <c r="F4" s="41">
        <f t="shared" ref="F4:F32" si="2">B4*E4</f>
        <v>0</v>
      </c>
      <c r="G4" s="22"/>
      <c r="H4" s="71">
        <f>Summary!$G$19*B4</f>
        <v>0</v>
      </c>
      <c r="I4" s="71">
        <f>I3*(1-Summary!$G$20)*(1+Summary!$G$15)</f>
        <v>0</v>
      </c>
      <c r="J4" s="71">
        <f t="shared" si="0"/>
        <v>0</v>
      </c>
      <c r="K4" s="71">
        <f t="shared" ref="K4:K32" si="3">F4+D4+G4+H4+I4</f>
        <v>0</v>
      </c>
      <c r="L4" s="71">
        <f t="shared" ref="L4:L32" si="4">L3+K4</f>
        <v>0</v>
      </c>
      <c r="M4" s="71">
        <f>K4/(1+Summary!$G$16)^($A4-1)</f>
        <v>0</v>
      </c>
      <c r="N4" s="71">
        <f>M4+N3</f>
        <v>0</v>
      </c>
    </row>
    <row r="5" spans="1:14" x14ac:dyDescent="0.4">
      <c r="A5" s="23">
        <v>3</v>
      </c>
      <c r="B5" s="42">
        <f>B4*(1-Summary!$G$20)</f>
        <v>0</v>
      </c>
      <c r="C5" s="25">
        <f>IF(A5&gt;Summary!$K$33,0,(C4*(1+Summary!$K$30)))</f>
        <v>0</v>
      </c>
      <c r="D5" s="71">
        <f t="shared" si="1"/>
        <v>0</v>
      </c>
      <c r="E5" s="41">
        <f>E4*(1+Summary!$G$15)</f>
        <v>6.9184549882889995E-2</v>
      </c>
      <c r="F5" s="41">
        <f t="shared" si="2"/>
        <v>0</v>
      </c>
      <c r="G5" s="22"/>
      <c r="H5" s="71">
        <f>Summary!$G$19*B5</f>
        <v>0</v>
      </c>
      <c r="I5" s="71">
        <f>I4*(1-Summary!$G$20)*(1+Summary!$G$15)</f>
        <v>0</v>
      </c>
      <c r="J5" s="71">
        <f t="shared" si="0"/>
        <v>0</v>
      </c>
      <c r="K5" s="71">
        <f t="shared" si="3"/>
        <v>0</v>
      </c>
      <c r="L5" s="71">
        <f t="shared" si="4"/>
        <v>0</v>
      </c>
      <c r="M5" s="71">
        <f>K5/(1+Summary!$G$16)^($A5-1)</f>
        <v>0</v>
      </c>
      <c r="N5" s="71">
        <f t="shared" ref="N5:N32" si="5">M5+N4</f>
        <v>0</v>
      </c>
    </row>
    <row r="6" spans="1:14" x14ac:dyDescent="0.4">
      <c r="A6" s="23">
        <v>4</v>
      </c>
      <c r="B6" s="42">
        <f>B5*(1-Summary!$G$20)</f>
        <v>0</v>
      </c>
      <c r="C6" s="25">
        <f>IF(A6&gt;Summary!$K$33,0,(C5*(1+Summary!$K$30)))</f>
        <v>0</v>
      </c>
      <c r="D6" s="71">
        <f t="shared" si="1"/>
        <v>0</v>
      </c>
      <c r="E6" s="41">
        <f>E5*(1+Summary!$G$15)</f>
        <v>7.0962592814880265E-2</v>
      </c>
      <c r="F6" s="41">
        <f t="shared" si="2"/>
        <v>0</v>
      </c>
      <c r="G6" s="22"/>
      <c r="H6" s="71">
        <f>Summary!$G$19*B6</f>
        <v>0</v>
      </c>
      <c r="I6" s="71">
        <f>I5*(1-Summary!$G$20)*(1+Summary!$G$15)</f>
        <v>0</v>
      </c>
      <c r="J6" s="71">
        <f t="shared" si="0"/>
        <v>0</v>
      </c>
      <c r="K6" s="71">
        <f t="shared" si="3"/>
        <v>0</v>
      </c>
      <c r="L6" s="71">
        <f t="shared" si="4"/>
        <v>0</v>
      </c>
      <c r="M6" s="71">
        <f>K6/(1+Summary!$G$16)^($A6-1)</f>
        <v>0</v>
      </c>
      <c r="N6" s="71">
        <f t="shared" si="5"/>
        <v>0</v>
      </c>
    </row>
    <row r="7" spans="1:14" x14ac:dyDescent="0.4">
      <c r="A7" s="74">
        <v>5</v>
      </c>
      <c r="B7" s="75">
        <f>B6*(1-Summary!$G$20)</f>
        <v>0</v>
      </c>
      <c r="C7" s="76">
        <f>IF(A7&gt;Summary!$K$33,0,(C6*(1+Summary!$K$30)))</f>
        <v>0</v>
      </c>
      <c r="D7" s="77">
        <f t="shared" si="1"/>
        <v>0</v>
      </c>
      <c r="E7" s="78">
        <f>E6*(1+Summary!$G$15)</f>
        <v>7.2786331450222688E-2</v>
      </c>
      <c r="F7" s="78">
        <f t="shared" si="2"/>
        <v>0</v>
      </c>
      <c r="G7" s="79"/>
      <c r="H7" s="77">
        <f>Summary!$G$19*B7</f>
        <v>0</v>
      </c>
      <c r="I7" s="77">
        <f>I6*(1-Summary!$G$20)*(1+Summary!$G$15)</f>
        <v>0</v>
      </c>
      <c r="J7" s="77">
        <f t="shared" si="0"/>
        <v>0</v>
      </c>
      <c r="K7" s="77">
        <f t="shared" si="3"/>
        <v>0</v>
      </c>
      <c r="L7" s="77">
        <f t="shared" si="4"/>
        <v>0</v>
      </c>
      <c r="M7" s="77">
        <f>K7/(1+Summary!$G$16)^($A7-1)</f>
        <v>0</v>
      </c>
      <c r="N7" s="77">
        <f t="shared" si="5"/>
        <v>0</v>
      </c>
    </row>
    <row r="8" spans="1:14" x14ac:dyDescent="0.4">
      <c r="A8" s="23">
        <v>6</v>
      </c>
      <c r="B8" s="42">
        <f>B7*(1-Summary!$G$20)</f>
        <v>0</v>
      </c>
      <c r="C8" s="25">
        <f>IF(A8&gt;Summary!$K$33,0,(C7*(1+Summary!$K$30)))</f>
        <v>0</v>
      </c>
      <c r="D8" s="71">
        <f t="shared" si="1"/>
        <v>0</v>
      </c>
      <c r="E8" s="41">
        <f>E7*(1+Summary!$G$15)</f>
        <v>7.4656940168493419E-2</v>
      </c>
      <c r="F8" s="41">
        <f t="shared" si="2"/>
        <v>0</v>
      </c>
      <c r="G8" s="22"/>
      <c r="H8" s="71">
        <f>Summary!$G$19*B8</f>
        <v>0</v>
      </c>
      <c r="I8" s="71">
        <f>I7*(1-Summary!$G$20)*(1+Summary!$G$15)</f>
        <v>0</v>
      </c>
      <c r="J8" s="71">
        <f t="shared" si="0"/>
        <v>0</v>
      </c>
      <c r="K8" s="71">
        <f t="shared" si="3"/>
        <v>0</v>
      </c>
      <c r="L8" s="71">
        <f t="shared" si="4"/>
        <v>0</v>
      </c>
      <c r="M8" s="71">
        <f>K8/(1+Summary!$G$16)^($A8-1)</f>
        <v>0</v>
      </c>
      <c r="N8" s="71">
        <f t="shared" si="5"/>
        <v>0</v>
      </c>
    </row>
    <row r="9" spans="1:14" x14ac:dyDescent="0.4">
      <c r="A9" s="23">
        <v>7</v>
      </c>
      <c r="B9" s="42">
        <f>B8*(1-Summary!$G$20)</f>
        <v>0</v>
      </c>
      <c r="C9" s="25">
        <f>IF(A9&gt;Summary!$K$33,0,(C8*(1+Summary!$K$30)))</f>
        <v>0</v>
      </c>
      <c r="D9" s="71">
        <f t="shared" si="1"/>
        <v>0</v>
      </c>
      <c r="E9" s="41">
        <f>E8*(1+Summary!$G$15)</f>
        <v>7.65756235308237E-2</v>
      </c>
      <c r="F9" s="41">
        <f t="shared" si="2"/>
        <v>0</v>
      </c>
      <c r="G9" s="22"/>
      <c r="H9" s="71">
        <f>Summary!$G$19*B9</f>
        <v>0</v>
      </c>
      <c r="I9" s="71">
        <f>I8*(1-Summary!$G$20)*(1+Summary!$G$15)</f>
        <v>0</v>
      </c>
      <c r="J9" s="71">
        <f t="shared" si="0"/>
        <v>0</v>
      </c>
      <c r="K9" s="71">
        <f t="shared" si="3"/>
        <v>0</v>
      </c>
      <c r="L9" s="71">
        <f t="shared" si="4"/>
        <v>0</v>
      </c>
      <c r="M9" s="71">
        <f>K9/(1+Summary!$G$16)^($A9-1)</f>
        <v>0</v>
      </c>
      <c r="N9" s="71">
        <f t="shared" si="5"/>
        <v>0</v>
      </c>
    </row>
    <row r="10" spans="1:14" x14ac:dyDescent="0.4">
      <c r="A10" s="23">
        <v>8</v>
      </c>
      <c r="B10" s="42">
        <f>B9*(1-Summary!$G$20)</f>
        <v>0</v>
      </c>
      <c r="C10" s="25">
        <f>IF(A10&gt;Summary!$K$33,0,(C9*(1+Summary!$K$30)))</f>
        <v>0</v>
      </c>
      <c r="D10" s="71">
        <f t="shared" si="1"/>
        <v>0</v>
      </c>
      <c r="E10" s="41">
        <f>E9*(1+Summary!$G$15)</f>
        <v>7.8543617055565867E-2</v>
      </c>
      <c r="F10" s="41">
        <f t="shared" si="2"/>
        <v>0</v>
      </c>
      <c r="G10" s="22"/>
      <c r="H10" s="71">
        <f>Summary!$G$19*B10</f>
        <v>0</v>
      </c>
      <c r="I10" s="71">
        <f>I9*(1-Summary!$G$20)*(1+Summary!$G$15)</f>
        <v>0</v>
      </c>
      <c r="J10" s="71">
        <f t="shared" si="0"/>
        <v>0</v>
      </c>
      <c r="K10" s="71">
        <f t="shared" si="3"/>
        <v>0</v>
      </c>
      <c r="L10" s="71">
        <f t="shared" si="4"/>
        <v>0</v>
      </c>
      <c r="M10" s="71">
        <f>K10/(1+Summary!$G$16)^($A10-1)</f>
        <v>0</v>
      </c>
      <c r="N10" s="71">
        <f t="shared" si="5"/>
        <v>0</v>
      </c>
    </row>
    <row r="11" spans="1:14" x14ac:dyDescent="0.4">
      <c r="A11" s="23">
        <v>9</v>
      </c>
      <c r="B11" s="42">
        <f>B10*(1-Summary!$G$20)</f>
        <v>0</v>
      </c>
      <c r="C11" s="25">
        <f>IF(A11&gt;Summary!$K$33,0,(C10*(1+Summary!$K$30)))</f>
        <v>0</v>
      </c>
      <c r="D11" s="71">
        <f t="shared" si="1"/>
        <v>0</v>
      </c>
      <c r="E11" s="41">
        <f>E10*(1+Summary!$G$15)</f>
        <v>8.0562188013893921E-2</v>
      </c>
      <c r="F11" s="41">
        <f t="shared" si="2"/>
        <v>0</v>
      </c>
      <c r="G11" s="22"/>
      <c r="H11" s="71">
        <f>Summary!$G$19*B11</f>
        <v>0</v>
      </c>
      <c r="I11" s="71">
        <f>I10*(1-Summary!$G$20)*(1+Summary!$G$15)</f>
        <v>0</v>
      </c>
      <c r="J11" s="71">
        <f t="shared" si="0"/>
        <v>0</v>
      </c>
      <c r="K11" s="71">
        <f t="shared" si="3"/>
        <v>0</v>
      </c>
      <c r="L11" s="71">
        <f t="shared" si="4"/>
        <v>0</v>
      </c>
      <c r="M11" s="71">
        <f>K11/(1+Summary!$G$16)^($A11-1)</f>
        <v>0</v>
      </c>
      <c r="N11" s="71">
        <f t="shared" si="5"/>
        <v>0</v>
      </c>
    </row>
    <row r="12" spans="1:14" x14ac:dyDescent="0.4">
      <c r="A12" s="74">
        <v>10</v>
      </c>
      <c r="B12" s="75">
        <f>B11*(1-Summary!$G$20)</f>
        <v>0</v>
      </c>
      <c r="C12" s="76">
        <f>IF(A12&gt;Summary!$K$33,0,(C11*(1+Summary!$K$30)))</f>
        <v>0</v>
      </c>
      <c r="D12" s="77">
        <f t="shared" si="1"/>
        <v>0</v>
      </c>
      <c r="E12" s="78">
        <f>E11*(1+Summary!$G$15)</f>
        <v>8.2632636245851002E-2</v>
      </c>
      <c r="F12" s="78">
        <f t="shared" si="2"/>
        <v>0</v>
      </c>
      <c r="G12" s="79"/>
      <c r="H12" s="77">
        <f>Summary!$G$19*B12</f>
        <v>0</v>
      </c>
      <c r="I12" s="77">
        <f>I11*(1-Summary!$G$20)*(1+Summary!$G$15)</f>
        <v>0</v>
      </c>
      <c r="J12" s="77">
        <f t="shared" si="0"/>
        <v>0</v>
      </c>
      <c r="K12" s="77">
        <f t="shared" si="3"/>
        <v>0</v>
      </c>
      <c r="L12" s="77">
        <f t="shared" si="4"/>
        <v>0</v>
      </c>
      <c r="M12" s="77">
        <f>K12/(1+Summary!$G$16)^($A12-1)</f>
        <v>0</v>
      </c>
      <c r="N12" s="77">
        <f t="shared" si="5"/>
        <v>0</v>
      </c>
    </row>
    <row r="13" spans="1:14" x14ac:dyDescent="0.4">
      <c r="A13" s="23">
        <v>11</v>
      </c>
      <c r="B13" s="42">
        <f>B12*(1-Summary!$G$20)</f>
        <v>0</v>
      </c>
      <c r="C13" s="25">
        <f>IF(A13&gt;Summary!$K$33,0,(C12*(1+Summary!$K$30)))</f>
        <v>0</v>
      </c>
      <c r="D13" s="71">
        <f t="shared" si="1"/>
        <v>0</v>
      </c>
      <c r="E13" s="41">
        <f>E12*(1+Summary!$G$15)</f>
        <v>8.4756294997369377E-2</v>
      </c>
      <c r="F13" s="41">
        <f t="shared" si="2"/>
        <v>0</v>
      </c>
      <c r="G13" s="22"/>
      <c r="H13" s="71">
        <f>Summary!$G$19*B13</f>
        <v>0</v>
      </c>
      <c r="I13" s="71">
        <f>I12*(1-Summary!$G$20)*(1+Summary!$G$15)</f>
        <v>0</v>
      </c>
      <c r="J13" s="71">
        <f t="shared" si="0"/>
        <v>0</v>
      </c>
      <c r="K13" s="71">
        <f t="shared" si="3"/>
        <v>0</v>
      </c>
      <c r="L13" s="71">
        <f t="shared" si="4"/>
        <v>0</v>
      </c>
      <c r="M13" s="71">
        <f>K13/(1+Summary!$G$16)^($A13-1)</f>
        <v>0</v>
      </c>
      <c r="N13" s="71">
        <f t="shared" si="5"/>
        <v>0</v>
      </c>
    </row>
    <row r="14" spans="1:14" x14ac:dyDescent="0.4">
      <c r="A14" s="23">
        <v>12</v>
      </c>
      <c r="B14" s="42">
        <f>B13*(1-Summary!$G$20)</f>
        <v>0</v>
      </c>
      <c r="C14" s="25">
        <f>IF(A14&gt;Summary!$K$33,0,(C13*(1+Summary!$K$30)))</f>
        <v>0</v>
      </c>
      <c r="D14" s="71">
        <f t="shared" si="1"/>
        <v>0</v>
      </c>
      <c r="E14" s="41">
        <f>E13*(1+Summary!$G$15)</f>
        <v>8.6934531778801769E-2</v>
      </c>
      <c r="F14" s="41">
        <f t="shared" si="2"/>
        <v>0</v>
      </c>
      <c r="G14" s="22"/>
      <c r="H14" s="71">
        <f>Summary!$G$19*B14</f>
        <v>0</v>
      </c>
      <c r="I14" s="71">
        <f>I13*(1-Summary!$G$20)*(1+Summary!$G$15)</f>
        <v>0</v>
      </c>
      <c r="J14" s="71">
        <f t="shared" si="0"/>
        <v>0</v>
      </c>
      <c r="K14" s="71">
        <f t="shared" si="3"/>
        <v>0</v>
      </c>
      <c r="L14" s="71">
        <f t="shared" si="4"/>
        <v>0</v>
      </c>
      <c r="M14" s="71">
        <f>K14/(1+Summary!$G$16)^($A14-1)</f>
        <v>0</v>
      </c>
      <c r="N14" s="71">
        <f t="shared" si="5"/>
        <v>0</v>
      </c>
    </row>
    <row r="15" spans="1:14" x14ac:dyDescent="0.4">
      <c r="A15" s="23">
        <v>13</v>
      </c>
      <c r="B15" s="42">
        <f>B14*(1-Summary!$G$20)</f>
        <v>0</v>
      </c>
      <c r="C15" s="25">
        <f>IF(A15&gt;Summary!$K$33,0,(C14*(1+Summary!$K$30)))</f>
        <v>0</v>
      </c>
      <c r="D15" s="71">
        <f t="shared" si="1"/>
        <v>0</v>
      </c>
      <c r="E15" s="41">
        <f>E14*(1+Summary!$G$15)</f>
        <v>8.9168749245516973E-2</v>
      </c>
      <c r="F15" s="41">
        <f t="shared" si="2"/>
        <v>0</v>
      </c>
      <c r="G15" s="22"/>
      <c r="H15" s="71">
        <f>Summary!$G$19*B15</f>
        <v>0</v>
      </c>
      <c r="I15" s="71">
        <f>I14*(1-Summary!$G$20)*(1+Summary!$G$15)</f>
        <v>0</v>
      </c>
      <c r="J15" s="71">
        <f t="shared" si="0"/>
        <v>0</v>
      </c>
      <c r="K15" s="71">
        <f t="shared" si="3"/>
        <v>0</v>
      </c>
      <c r="L15" s="71">
        <f t="shared" si="4"/>
        <v>0</v>
      </c>
      <c r="M15" s="71">
        <f>K15/(1+Summary!$G$16)^($A15-1)</f>
        <v>0</v>
      </c>
      <c r="N15" s="71">
        <f t="shared" si="5"/>
        <v>0</v>
      </c>
    </row>
    <row r="16" spans="1:14" x14ac:dyDescent="0.4">
      <c r="A16" s="23">
        <v>14</v>
      </c>
      <c r="B16" s="42">
        <f>B15*(1-Summary!$G$20)</f>
        <v>0</v>
      </c>
      <c r="C16" s="25">
        <f>IF(A16&gt;Summary!$K$33,0,(C15*(1+Summary!$K$30)))</f>
        <v>0</v>
      </c>
      <c r="D16" s="71">
        <f t="shared" si="1"/>
        <v>0</v>
      </c>
      <c r="E16" s="41">
        <f>E15*(1+Summary!$G$15)</f>
        <v>9.1460386101126764E-2</v>
      </c>
      <c r="F16" s="41">
        <f t="shared" si="2"/>
        <v>0</v>
      </c>
      <c r="G16" s="22"/>
      <c r="H16" s="71">
        <f>Summary!$G$19*B16</f>
        <v>0</v>
      </c>
      <c r="I16" s="71">
        <f>I15*(1-Summary!$G$20)*(1+Summary!$G$15)</f>
        <v>0</v>
      </c>
      <c r="J16" s="71">
        <f t="shared" si="0"/>
        <v>0</v>
      </c>
      <c r="K16" s="71">
        <f t="shared" si="3"/>
        <v>0</v>
      </c>
      <c r="L16" s="71">
        <f t="shared" si="4"/>
        <v>0</v>
      </c>
      <c r="M16" s="71">
        <f>K16/(1+Summary!$G$16)^($A16-1)</f>
        <v>0</v>
      </c>
      <c r="N16" s="71">
        <f t="shared" si="5"/>
        <v>0</v>
      </c>
    </row>
    <row r="17" spans="1:15" x14ac:dyDescent="0.4">
      <c r="A17" s="74">
        <v>15</v>
      </c>
      <c r="B17" s="75">
        <f>B16*(1-Summary!$G$20)</f>
        <v>0</v>
      </c>
      <c r="C17" s="76">
        <f>IF(A17&gt;Summary!$K$33,0,(C16*(1+Summary!$K$30)))</f>
        <v>0</v>
      </c>
      <c r="D17" s="77">
        <f t="shared" si="1"/>
        <v>0</v>
      </c>
      <c r="E17" s="78">
        <f>E16*(1+Summary!$G$15)</f>
        <v>9.381091802392573E-2</v>
      </c>
      <c r="F17" s="78">
        <f t="shared" si="2"/>
        <v>0</v>
      </c>
      <c r="G17" s="79"/>
      <c r="H17" s="77">
        <f>Summary!$G$19*B17</f>
        <v>0</v>
      </c>
      <c r="I17" s="77">
        <f>I16*(1-Summary!$G$20)*(1+Summary!$G$15)</f>
        <v>0</v>
      </c>
      <c r="J17" s="77">
        <f t="shared" si="0"/>
        <v>0</v>
      </c>
      <c r="K17" s="77">
        <f t="shared" si="3"/>
        <v>0</v>
      </c>
      <c r="L17" s="77">
        <f t="shared" si="4"/>
        <v>0</v>
      </c>
      <c r="M17" s="77">
        <f>K17/(1+Summary!$G$16)^($A17-1)</f>
        <v>0</v>
      </c>
      <c r="N17" s="77">
        <f t="shared" si="5"/>
        <v>0</v>
      </c>
    </row>
    <row r="18" spans="1:15" x14ac:dyDescent="0.4">
      <c r="A18" s="23">
        <v>16</v>
      </c>
      <c r="B18" s="42">
        <f>B17*(1-Summary!$G$20)</f>
        <v>0</v>
      </c>
      <c r="C18" s="25">
        <f>IF(A18&gt;Summary!$K$33,0,(C17*(1+Summary!$K$30)))</f>
        <v>0</v>
      </c>
      <c r="D18" s="71">
        <f t="shared" si="1"/>
        <v>0</v>
      </c>
      <c r="E18" s="41">
        <f>E17*(1+Summary!$G$15)</f>
        <v>9.6221858617140624E-2</v>
      </c>
      <c r="F18" s="41">
        <f t="shared" si="2"/>
        <v>0</v>
      </c>
      <c r="G18" s="22"/>
      <c r="H18" s="71">
        <f>Summary!$G$19*B18</f>
        <v>0</v>
      </c>
      <c r="I18" s="71">
        <f>I17*(1-Summary!$G$20)*(1+Summary!$G$15)</f>
        <v>0</v>
      </c>
      <c r="J18" s="71">
        <f t="shared" si="0"/>
        <v>0</v>
      </c>
      <c r="K18" s="71">
        <f t="shared" si="3"/>
        <v>0</v>
      </c>
      <c r="L18" s="71">
        <f t="shared" si="4"/>
        <v>0</v>
      </c>
      <c r="M18" s="71">
        <f>K18/(1+Summary!$G$16)^($A18-1)</f>
        <v>0</v>
      </c>
      <c r="N18" s="71">
        <f t="shared" si="5"/>
        <v>0</v>
      </c>
    </row>
    <row r="19" spans="1:15" x14ac:dyDescent="0.4">
      <c r="A19" s="23">
        <v>17</v>
      </c>
      <c r="B19" s="42">
        <f>B18*(1-Summary!$G$20)</f>
        <v>0</v>
      </c>
      <c r="C19" s="25">
        <f>IF(A19&gt;Summary!$K$33,0,(C18*(1+Summary!$K$30)))</f>
        <v>0</v>
      </c>
      <c r="D19" s="71">
        <f t="shared" si="1"/>
        <v>0</v>
      </c>
      <c r="E19" s="41">
        <f>E18*(1+Summary!$G$15)</f>
        <v>9.8694760383601143E-2</v>
      </c>
      <c r="F19" s="41">
        <f t="shared" si="2"/>
        <v>0</v>
      </c>
      <c r="G19" s="22"/>
      <c r="H19" s="71">
        <f>Summary!$G$19*B19</f>
        <v>0</v>
      </c>
      <c r="I19" s="71">
        <f>I18*(1-Summary!$G$20)*(1+Summary!$G$15)</f>
        <v>0</v>
      </c>
      <c r="J19" s="71">
        <f t="shared" si="0"/>
        <v>0</v>
      </c>
      <c r="K19" s="71">
        <f t="shared" si="3"/>
        <v>0</v>
      </c>
      <c r="L19" s="71">
        <f t="shared" si="4"/>
        <v>0</v>
      </c>
      <c r="M19" s="71">
        <f>K19/(1+Summary!$G$16)^($A19-1)</f>
        <v>0</v>
      </c>
      <c r="N19" s="71">
        <f t="shared" si="5"/>
        <v>0</v>
      </c>
    </row>
    <row r="20" spans="1:15" x14ac:dyDescent="0.4">
      <c r="A20" s="23">
        <v>18</v>
      </c>
      <c r="B20" s="42">
        <f>B19*(1-Summary!$G$20)</f>
        <v>0</v>
      </c>
      <c r="C20" s="25">
        <f>IF(A20&gt;Summary!$K$33,0,(C19*(1+Summary!$K$30)))</f>
        <v>0</v>
      </c>
      <c r="D20" s="71">
        <f t="shared" si="1"/>
        <v>0</v>
      </c>
      <c r="E20" s="41">
        <f>E19*(1+Summary!$G$15)</f>
        <v>0.10123121572545969</v>
      </c>
      <c r="F20" s="41">
        <f t="shared" si="2"/>
        <v>0</v>
      </c>
      <c r="G20" s="22"/>
      <c r="H20" s="71">
        <f>Summary!$G$19*B20</f>
        <v>0</v>
      </c>
      <c r="I20" s="71">
        <f>I19*(1-Summary!$G$20)*(1+Summary!$G$15)</f>
        <v>0</v>
      </c>
      <c r="J20" s="71">
        <f t="shared" si="0"/>
        <v>0</v>
      </c>
      <c r="K20" s="71">
        <f t="shared" si="3"/>
        <v>0</v>
      </c>
      <c r="L20" s="71">
        <f t="shared" si="4"/>
        <v>0</v>
      </c>
      <c r="M20" s="71">
        <f>K20/(1+Summary!$G$16)^($A20-1)</f>
        <v>0</v>
      </c>
      <c r="N20" s="71">
        <f t="shared" si="5"/>
        <v>0</v>
      </c>
    </row>
    <row r="21" spans="1:15" x14ac:dyDescent="0.4">
      <c r="A21" s="23">
        <v>19</v>
      </c>
      <c r="B21" s="42">
        <f>B20*(1-Summary!$G$20)</f>
        <v>0</v>
      </c>
      <c r="C21" s="25">
        <f>IF(A21&gt;Summary!$K$33,0,(C20*(1+Summary!$K$30)))</f>
        <v>0</v>
      </c>
      <c r="D21" s="71">
        <f t="shared" si="1"/>
        <v>0</v>
      </c>
      <c r="E21" s="41">
        <f>E20*(1+Summary!$G$15)</f>
        <v>0.10383285796960401</v>
      </c>
      <c r="F21" s="41">
        <f t="shared" si="2"/>
        <v>0</v>
      </c>
      <c r="G21" s="22"/>
      <c r="H21" s="71">
        <f>Summary!$G$19*B21</f>
        <v>0</v>
      </c>
      <c r="I21" s="71">
        <f>I20*(1-Summary!$G$20)*(1+Summary!$G$15)</f>
        <v>0</v>
      </c>
      <c r="J21" s="71">
        <f t="shared" si="0"/>
        <v>0</v>
      </c>
      <c r="K21" s="71">
        <f t="shared" si="3"/>
        <v>0</v>
      </c>
      <c r="L21" s="71">
        <f t="shared" si="4"/>
        <v>0</v>
      </c>
      <c r="M21" s="71">
        <f>K21/(1+Summary!$G$16)^($A21-1)</f>
        <v>0</v>
      </c>
      <c r="N21" s="71">
        <f t="shared" si="5"/>
        <v>0</v>
      </c>
    </row>
    <row r="22" spans="1:15" x14ac:dyDescent="0.4">
      <c r="A22" s="74">
        <v>20</v>
      </c>
      <c r="B22" s="75">
        <f>B21*(1-Summary!$G$20)</f>
        <v>0</v>
      </c>
      <c r="C22" s="76">
        <f>IF(A22&gt;Summary!$K$33,0,(C21*(1+Summary!$K$30)))</f>
        <v>0</v>
      </c>
      <c r="D22" s="77">
        <f t="shared" si="1"/>
        <v>0</v>
      </c>
      <c r="E22" s="78">
        <f>E21*(1+Summary!$G$15)</f>
        <v>0.10650136241942283</v>
      </c>
      <c r="F22" s="78">
        <f t="shared" si="2"/>
        <v>0</v>
      </c>
      <c r="G22" s="79"/>
      <c r="H22" s="77">
        <f>Summary!$G$19*B22</f>
        <v>0</v>
      </c>
      <c r="I22" s="77">
        <f>I21*(1-Summary!$G$20)*(1+Summary!$G$15)</f>
        <v>0</v>
      </c>
      <c r="J22" s="77">
        <f t="shared" si="0"/>
        <v>0</v>
      </c>
      <c r="K22" s="77">
        <f t="shared" si="3"/>
        <v>0</v>
      </c>
      <c r="L22" s="77">
        <f t="shared" si="4"/>
        <v>0</v>
      </c>
      <c r="M22" s="77">
        <f>K22/(1+Summary!$G$16)^($A22-1)</f>
        <v>0</v>
      </c>
      <c r="N22" s="77">
        <f t="shared" si="5"/>
        <v>0</v>
      </c>
    </row>
    <row r="23" spans="1:15" x14ac:dyDescent="0.4">
      <c r="A23" s="23">
        <v>21</v>
      </c>
      <c r="B23" s="42">
        <f>B22*(1-Summary!$G$20)</f>
        <v>0</v>
      </c>
      <c r="C23" s="25">
        <f>IF(A23&gt;Summary!$K$33,0,(C22*(1+Summary!$K$30)))</f>
        <v>0</v>
      </c>
      <c r="D23" s="71">
        <f t="shared" si="1"/>
        <v>0</v>
      </c>
      <c r="E23" s="41">
        <f>E22*(1+Summary!$G$15)</f>
        <v>0.109238447433602</v>
      </c>
      <c r="F23" s="41">
        <f t="shared" si="2"/>
        <v>0</v>
      </c>
      <c r="G23" s="22"/>
      <c r="H23" s="71">
        <f>Summary!$G$19*B23</f>
        <v>0</v>
      </c>
      <c r="I23" s="71">
        <f>I22*(1-Summary!$G$20)*(1+Summary!$G$15)</f>
        <v>0</v>
      </c>
      <c r="J23" s="71">
        <f t="shared" si="0"/>
        <v>0</v>
      </c>
      <c r="K23" s="71">
        <f t="shared" si="3"/>
        <v>0</v>
      </c>
      <c r="L23" s="71">
        <f t="shared" si="4"/>
        <v>0</v>
      </c>
      <c r="M23" s="71">
        <f>K23/(1+Summary!$G$16)^($A23-1)</f>
        <v>0</v>
      </c>
      <c r="N23" s="71">
        <f t="shared" si="5"/>
        <v>0</v>
      </c>
    </row>
    <row r="24" spans="1:15" x14ac:dyDescent="0.4">
      <c r="A24" s="23">
        <v>22</v>
      </c>
      <c r="B24" s="42">
        <f>B23*(1-Summary!$G$20)</f>
        <v>0</v>
      </c>
      <c r="C24" s="25">
        <f>IF(A24&gt;Summary!$K$33,0,(C23*(1+Summary!$K$30)))</f>
        <v>0</v>
      </c>
      <c r="D24" s="71">
        <f t="shared" si="1"/>
        <v>0</v>
      </c>
      <c r="E24" s="41">
        <f>E23*(1+Summary!$G$15)</f>
        <v>0.11204587553264558</v>
      </c>
      <c r="F24" s="41">
        <f t="shared" si="2"/>
        <v>0</v>
      </c>
      <c r="G24" s="22"/>
      <c r="H24" s="71">
        <f>Summary!$G$19*B24</f>
        <v>0</v>
      </c>
      <c r="I24" s="71">
        <f>I23*(1-Summary!$G$20)*(1+Summary!$G$15)</f>
        <v>0</v>
      </c>
      <c r="J24" s="71">
        <f t="shared" si="0"/>
        <v>0</v>
      </c>
      <c r="K24" s="71">
        <f t="shared" si="3"/>
        <v>0</v>
      </c>
      <c r="L24" s="71">
        <f t="shared" si="4"/>
        <v>0</v>
      </c>
      <c r="M24" s="71">
        <f>K24/(1+Summary!$G$16)^($A24-1)</f>
        <v>0</v>
      </c>
      <c r="N24" s="71">
        <f t="shared" si="5"/>
        <v>0</v>
      </c>
    </row>
    <row r="25" spans="1:15" x14ac:dyDescent="0.4">
      <c r="A25" s="23">
        <v>23</v>
      </c>
      <c r="B25" s="42">
        <f>B24*(1-Summary!$G$20)</f>
        <v>0</v>
      </c>
      <c r="C25" s="25">
        <f>IF(A25&gt;Summary!$K$33,0,(C24*(1+Summary!$K$30)))</f>
        <v>0</v>
      </c>
      <c r="D25" s="71">
        <f t="shared" si="1"/>
        <v>0</v>
      </c>
      <c r="E25" s="41">
        <f>E24*(1+Summary!$G$15)</f>
        <v>0.11492545453383458</v>
      </c>
      <c r="F25" s="41">
        <f t="shared" si="2"/>
        <v>0</v>
      </c>
      <c r="G25" s="22"/>
      <c r="H25" s="71">
        <f>Summary!$G$19*B25</f>
        <v>0</v>
      </c>
      <c r="I25" s="71">
        <f>I24*(1-Summary!$G$20)*(1+Summary!$G$15)</f>
        <v>0</v>
      </c>
      <c r="J25" s="71">
        <f t="shared" si="0"/>
        <v>0</v>
      </c>
      <c r="K25" s="71">
        <f t="shared" si="3"/>
        <v>0</v>
      </c>
      <c r="L25" s="71">
        <f t="shared" si="4"/>
        <v>0</v>
      </c>
      <c r="M25" s="71">
        <f>K25/(1+Summary!$G$16)^($A25-1)</f>
        <v>0</v>
      </c>
      <c r="N25" s="71">
        <f t="shared" si="5"/>
        <v>0</v>
      </c>
    </row>
    <row r="26" spans="1:15" x14ac:dyDescent="0.4">
      <c r="A26" s="23">
        <v>24</v>
      </c>
      <c r="B26" s="42">
        <f>B25*(1-Summary!$G$20)</f>
        <v>0</v>
      </c>
      <c r="C26" s="25">
        <f>IF(A26&gt;Summary!$K$33,0,(C25*(1+Summary!$K$30)))</f>
        <v>0</v>
      </c>
      <c r="D26" s="71">
        <f t="shared" si="1"/>
        <v>0</v>
      </c>
      <c r="E26" s="41">
        <f>E25*(1+Summary!$G$15)</f>
        <v>0.11787903871535414</v>
      </c>
      <c r="F26" s="41">
        <f t="shared" si="2"/>
        <v>0</v>
      </c>
      <c r="G26" s="22"/>
      <c r="H26" s="71">
        <f>Summary!$G$19*B26</f>
        <v>0</v>
      </c>
      <c r="I26" s="71">
        <f>I25*(1-Summary!$G$20)*(1+Summary!$G$15)</f>
        <v>0</v>
      </c>
      <c r="J26" s="71">
        <f t="shared" si="0"/>
        <v>0</v>
      </c>
      <c r="K26" s="71">
        <f t="shared" si="3"/>
        <v>0</v>
      </c>
      <c r="L26" s="71">
        <f t="shared" si="4"/>
        <v>0</v>
      </c>
      <c r="M26" s="71">
        <f>K26/(1+Summary!$G$16)^($A26-1)</f>
        <v>0</v>
      </c>
      <c r="N26" s="71">
        <f t="shared" si="5"/>
        <v>0</v>
      </c>
    </row>
    <row r="27" spans="1:15" x14ac:dyDescent="0.4">
      <c r="A27" s="74">
        <v>25</v>
      </c>
      <c r="B27" s="75">
        <f>B26*(1-Summary!$G$20)</f>
        <v>0</v>
      </c>
      <c r="C27" s="76">
        <f>IF(A27&gt;Summary!$K$33,0,(C26*(1+Summary!$K$30)))</f>
        <v>0</v>
      </c>
      <c r="D27" s="77">
        <f t="shared" si="1"/>
        <v>0</v>
      </c>
      <c r="E27" s="78">
        <f>E26*(1+Summary!$G$15)</f>
        <v>0.12090853001033874</v>
      </c>
      <c r="F27" s="78">
        <f t="shared" si="2"/>
        <v>0</v>
      </c>
      <c r="G27" s="79"/>
      <c r="H27" s="77">
        <f>Summary!$G$19*B27</f>
        <v>0</v>
      </c>
      <c r="I27" s="77">
        <f>I26*(1-Summary!$G$20)*(1+Summary!$G$15)</f>
        <v>0</v>
      </c>
      <c r="J27" s="77">
        <f t="shared" si="0"/>
        <v>0</v>
      </c>
      <c r="K27" s="77">
        <f t="shared" si="3"/>
        <v>0</v>
      </c>
      <c r="L27" s="77">
        <f t="shared" si="4"/>
        <v>0</v>
      </c>
      <c r="M27" s="77">
        <f>K27/(1+Summary!$G$16)^($A27-1)</f>
        <v>0</v>
      </c>
      <c r="N27" s="77">
        <f t="shared" si="5"/>
        <v>0</v>
      </c>
    </row>
    <row r="28" spans="1:15" x14ac:dyDescent="0.4">
      <c r="A28" s="23">
        <v>26</v>
      </c>
      <c r="B28" s="42">
        <f>B27*(1-Summary!$G$20)</f>
        <v>0</v>
      </c>
      <c r="C28" s="25">
        <f>IF(A28&gt;Summary!$K$33,0,(C27*(1+Summary!$K$30)))</f>
        <v>0</v>
      </c>
      <c r="D28" s="71">
        <f t="shared" si="1"/>
        <v>0</v>
      </c>
      <c r="E28" s="41">
        <f>E27*(1+Summary!$G$15)</f>
        <v>0.12401587923160445</v>
      </c>
      <c r="F28" s="41">
        <f t="shared" si="2"/>
        <v>0</v>
      </c>
      <c r="G28" s="22"/>
      <c r="H28" s="71">
        <f>Summary!$G$19*B28</f>
        <v>0</v>
      </c>
      <c r="I28" s="71">
        <f>I27*(1-Summary!$G$20)*(1+Summary!$G$15)</f>
        <v>0</v>
      </c>
      <c r="J28" s="71">
        <f t="shared" si="0"/>
        <v>0</v>
      </c>
      <c r="K28" s="71">
        <f t="shared" si="3"/>
        <v>0</v>
      </c>
      <c r="L28" s="71">
        <f t="shared" si="4"/>
        <v>0</v>
      </c>
      <c r="M28" s="71">
        <f>K28/(1+Summary!$G$16)^($A28-1)</f>
        <v>0</v>
      </c>
      <c r="N28" s="71">
        <f t="shared" si="5"/>
        <v>0</v>
      </c>
    </row>
    <row r="29" spans="1:15" x14ac:dyDescent="0.4">
      <c r="A29" s="23">
        <v>27</v>
      </c>
      <c r="B29" s="42">
        <f>B28*(1-Summary!$G$20)</f>
        <v>0</v>
      </c>
      <c r="C29" s="25">
        <f>IF(A29&gt;Summary!$K$33,0,(C28*(1+Summary!$K$30)))</f>
        <v>0</v>
      </c>
      <c r="D29" s="71">
        <f t="shared" si="1"/>
        <v>0</v>
      </c>
      <c r="E29" s="41">
        <f>E28*(1+Summary!$G$15)</f>
        <v>0.12720308732785671</v>
      </c>
      <c r="F29" s="41">
        <f t="shared" si="2"/>
        <v>0</v>
      </c>
      <c r="G29" s="22"/>
      <c r="H29" s="71">
        <f>Summary!$G$19*B29</f>
        <v>0</v>
      </c>
      <c r="I29" s="71">
        <f>I28*(1-Summary!$G$20)*(1+Summary!$G$15)</f>
        <v>0</v>
      </c>
      <c r="J29" s="71">
        <f t="shared" si="0"/>
        <v>0</v>
      </c>
      <c r="K29" s="71">
        <f t="shared" si="3"/>
        <v>0</v>
      </c>
      <c r="L29" s="71">
        <f t="shared" si="4"/>
        <v>0</v>
      </c>
      <c r="M29" s="71">
        <f>K29/(1+Summary!$G$16)^($A29-1)</f>
        <v>0</v>
      </c>
      <c r="N29" s="71">
        <f t="shared" si="5"/>
        <v>0</v>
      </c>
    </row>
    <row r="30" spans="1:15" x14ac:dyDescent="0.4">
      <c r="A30" s="23">
        <v>28</v>
      </c>
      <c r="B30" s="42">
        <f>B29*(1-Summary!$G$20)</f>
        <v>0</v>
      </c>
      <c r="C30" s="25">
        <f>IF(A30&gt;Summary!$K$33,0,(C29*(1+Summary!$K$30)))</f>
        <v>0</v>
      </c>
      <c r="D30" s="71">
        <f t="shared" si="1"/>
        <v>0</v>
      </c>
      <c r="E30" s="41">
        <f>E29*(1+Summary!$G$15)</f>
        <v>0.13047220667218262</v>
      </c>
      <c r="F30" s="41">
        <f t="shared" si="2"/>
        <v>0</v>
      </c>
      <c r="G30" s="22"/>
      <c r="H30" s="71">
        <f>Summary!$G$19*B30</f>
        <v>0</v>
      </c>
      <c r="I30" s="71">
        <f>I29*(1-Summary!$G$20)*(1+Summary!$G$15)</f>
        <v>0</v>
      </c>
      <c r="J30" s="71">
        <f t="shared" si="0"/>
        <v>0</v>
      </c>
      <c r="K30" s="71">
        <f t="shared" si="3"/>
        <v>0</v>
      </c>
      <c r="L30" s="71">
        <f t="shared" si="4"/>
        <v>0</v>
      </c>
      <c r="M30" s="71">
        <f>K30/(1+Summary!$G$16)^($A30-1)</f>
        <v>0</v>
      </c>
      <c r="N30" s="71">
        <f t="shared" si="5"/>
        <v>0</v>
      </c>
    </row>
    <row r="31" spans="1:15" x14ac:dyDescent="0.4">
      <c r="A31" s="23">
        <v>29</v>
      </c>
      <c r="B31" s="42">
        <f>B30*(1-Summary!$G$20)</f>
        <v>0</v>
      </c>
      <c r="C31" s="25">
        <f>IF(A31&gt;Summary!$K$33,0,(C30*(1+Summary!$K$30)))</f>
        <v>0</v>
      </c>
      <c r="D31" s="71">
        <f t="shared" si="1"/>
        <v>0</v>
      </c>
      <c r="E31" s="41">
        <f>E30*(1+Summary!$G$15)</f>
        <v>0.13382534238365773</v>
      </c>
      <c r="F31" s="41">
        <f t="shared" si="2"/>
        <v>0</v>
      </c>
      <c r="G31" s="22"/>
      <c r="H31" s="71">
        <f>Summary!$G$19*B31</f>
        <v>0</v>
      </c>
      <c r="I31" s="71">
        <f>I30*(1-Summary!$G$20)*(1+Summary!$G$15)</f>
        <v>0</v>
      </c>
      <c r="J31" s="71">
        <f t="shared" si="0"/>
        <v>0</v>
      </c>
      <c r="K31" s="71">
        <f t="shared" si="3"/>
        <v>0</v>
      </c>
      <c r="L31" s="71">
        <f t="shared" si="4"/>
        <v>0</v>
      </c>
      <c r="M31" s="71">
        <f>K31/(1+Summary!$G$16)^($A31-1)</f>
        <v>0</v>
      </c>
      <c r="N31" s="71">
        <f t="shared" si="5"/>
        <v>0</v>
      </c>
    </row>
    <row r="32" spans="1:15" x14ac:dyDescent="0.4">
      <c r="A32" s="74">
        <v>30</v>
      </c>
      <c r="B32" s="75">
        <f>B31*(1-Summary!$G$20)</f>
        <v>0</v>
      </c>
      <c r="C32" s="76">
        <f>IF(A32&gt;Summary!$K$33,0,(C31*(1+Summary!$K$30)))</f>
        <v>0</v>
      </c>
      <c r="D32" s="77">
        <f t="shared" si="1"/>
        <v>0</v>
      </c>
      <c r="E32" s="78">
        <f>E31*(1+Summary!$G$15)</f>
        <v>0.13726465368291774</v>
      </c>
      <c r="F32" s="78">
        <f t="shared" si="2"/>
        <v>0</v>
      </c>
      <c r="G32" s="79"/>
      <c r="H32" s="77">
        <f>Summary!$G$19*B32</f>
        <v>0</v>
      </c>
      <c r="I32" s="77">
        <f>I31*(1-Summary!$G$20)*(1+Summary!$G$15)</f>
        <v>0</v>
      </c>
      <c r="J32" s="77">
        <f t="shared" si="0"/>
        <v>0</v>
      </c>
      <c r="K32" s="77">
        <f t="shared" si="3"/>
        <v>0</v>
      </c>
      <c r="L32" s="77">
        <f t="shared" si="4"/>
        <v>0</v>
      </c>
      <c r="M32" s="77">
        <f>K32/(1+Summary!$G$16)^($A32-1)</f>
        <v>0</v>
      </c>
      <c r="N32" s="77">
        <f t="shared" si="5"/>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FF7C80"/>
  </sheetPr>
  <dimension ref="A1:T54"/>
  <sheetViews>
    <sheetView zoomScale="70" zoomScaleNormal="70" workbookViewId="0">
      <selection activeCell="D10" sqref="D10"/>
    </sheetView>
  </sheetViews>
  <sheetFormatPr defaultColWidth="9.15234375" defaultRowHeight="14.6" x14ac:dyDescent="0.4"/>
  <cols>
    <col min="1" max="1" width="25.84375" style="21" customWidth="1"/>
    <col min="2" max="2" width="14.3046875" style="21" customWidth="1"/>
    <col min="3" max="3" width="11.15234375" style="21" customWidth="1"/>
    <col min="4" max="4" width="10.53515625" style="21" bestFit="1" customWidth="1"/>
    <col min="5" max="5" width="11.69140625" style="21" bestFit="1" customWidth="1"/>
    <col min="6" max="6" width="12.15234375" style="21" bestFit="1" customWidth="1"/>
    <col min="7" max="7" width="16.69140625" style="21" bestFit="1" customWidth="1"/>
    <col min="8" max="8" width="14.15234375" style="21" bestFit="1" customWidth="1"/>
    <col min="9" max="9" width="11.53515625" style="21" bestFit="1" customWidth="1"/>
    <col min="10" max="10" width="6" style="84" customWidth="1"/>
    <col min="11" max="11" width="10.15234375" style="21" bestFit="1" customWidth="1"/>
    <col min="12" max="12" width="29.69140625" style="21" bestFit="1" customWidth="1"/>
    <col min="13" max="20" width="18.15234375" style="21" customWidth="1"/>
    <col min="21" max="16384" width="9.15234375" style="21"/>
  </cols>
  <sheetData>
    <row r="1" spans="1:20" ht="24.75" customHeight="1" x14ac:dyDescent="0.55000000000000004">
      <c r="A1" s="206" t="s">
        <v>92</v>
      </c>
      <c r="B1" s="206"/>
      <c r="C1" s="206"/>
      <c r="D1" s="206"/>
      <c r="E1" s="206"/>
      <c r="F1" s="206"/>
      <c r="G1" s="206"/>
      <c r="H1" s="206"/>
      <c r="I1" s="206"/>
      <c r="J1" s="139"/>
      <c r="K1" s="135" t="s">
        <v>137</v>
      </c>
      <c r="L1" s="123"/>
      <c r="M1" s="123"/>
      <c r="N1" s="123"/>
      <c r="O1" s="123"/>
      <c r="P1" s="123"/>
      <c r="Q1" s="123"/>
      <c r="R1" s="123"/>
      <c r="S1" s="123"/>
      <c r="T1" s="123"/>
    </row>
    <row r="2" spans="1:20" ht="18" customHeight="1" x14ac:dyDescent="0.4">
      <c r="A2" s="74"/>
      <c r="B2" s="104" t="str">
        <f>Summary!D25</f>
        <v>EXAMPLE SITE 1</v>
      </c>
      <c r="C2" s="104" t="str">
        <f>Summary!E25</f>
        <v>EXAMPLE SITE 2</v>
      </c>
      <c r="D2" s="104" t="str">
        <f>Summary!F25</f>
        <v>EXAMPLE SITE 3</v>
      </c>
      <c r="E2" s="104" t="str">
        <f>Summary!G25</f>
        <v>SITE 4</v>
      </c>
      <c r="F2" s="104" t="str">
        <f>Summary!H25</f>
        <v>SITE 5</v>
      </c>
      <c r="G2" s="104" t="str">
        <f>Summary!I25</f>
        <v>SITE 6</v>
      </c>
      <c r="H2" s="104" t="str">
        <f>Summary!J25</f>
        <v>SITE 7</v>
      </c>
      <c r="I2" s="126" t="str">
        <f>Summary!K25</f>
        <v>SITE 8</v>
      </c>
      <c r="J2" s="85"/>
      <c r="K2" s="136"/>
      <c r="L2" s="90"/>
      <c r="M2" s="112"/>
      <c r="N2" s="112"/>
      <c r="O2" s="112"/>
      <c r="P2" s="112"/>
      <c r="Q2" s="112"/>
      <c r="R2" s="112"/>
      <c r="S2" s="112"/>
      <c r="T2" s="112"/>
    </row>
    <row r="3" spans="1:20" x14ac:dyDescent="0.4">
      <c r="A3" s="105"/>
      <c r="B3" s="108" t="s">
        <v>12</v>
      </c>
      <c r="C3" s="108" t="s">
        <v>12</v>
      </c>
      <c r="D3" s="108" t="s">
        <v>12</v>
      </c>
      <c r="E3" s="108" t="s">
        <v>12</v>
      </c>
      <c r="F3" s="108" t="s">
        <v>12</v>
      </c>
      <c r="G3" s="108" t="s">
        <v>12</v>
      </c>
      <c r="H3" s="108" t="s">
        <v>12</v>
      </c>
      <c r="I3" s="127" t="s">
        <v>12</v>
      </c>
      <c r="J3" s="140"/>
      <c r="K3" s="137"/>
      <c r="L3" s="74" t="s">
        <v>95</v>
      </c>
      <c r="M3" s="108" t="s">
        <v>94</v>
      </c>
      <c r="N3" s="108" t="s">
        <v>94</v>
      </c>
      <c r="O3" s="108" t="s">
        <v>94</v>
      </c>
      <c r="P3" s="108" t="s">
        <v>94</v>
      </c>
      <c r="Q3" s="108" t="s">
        <v>94</v>
      </c>
      <c r="R3" s="108" t="s">
        <v>94</v>
      </c>
      <c r="S3" s="108" t="s">
        <v>94</v>
      </c>
      <c r="T3" s="108" t="s">
        <v>94</v>
      </c>
    </row>
    <row r="4" spans="1:20" x14ac:dyDescent="0.4">
      <c r="A4" s="74" t="s">
        <v>64</v>
      </c>
      <c r="B4" s="152">
        <v>106200</v>
      </c>
      <c r="C4" s="152">
        <v>37504</v>
      </c>
      <c r="D4" s="106">
        <v>34240</v>
      </c>
      <c r="E4" s="106"/>
      <c r="F4" s="106"/>
      <c r="G4" s="107"/>
      <c r="H4" s="106"/>
      <c r="I4" s="128"/>
      <c r="J4" s="98"/>
      <c r="K4" s="138" t="s">
        <v>64</v>
      </c>
      <c r="L4" s="124">
        <v>1.9911402453076589E-3</v>
      </c>
      <c r="M4" s="125">
        <f t="shared" ref="M4:M15" si="0">$L4*B4</f>
        <v>211.45909405167339</v>
      </c>
      <c r="N4" s="125">
        <f t="shared" ref="N4:N15" si="1">$L4*C4</f>
        <v>74.675723760018442</v>
      </c>
      <c r="O4" s="125">
        <f t="shared" ref="O4:O15" si="2">$L4*D4</f>
        <v>68.176641999334237</v>
      </c>
      <c r="P4" s="125">
        <f t="shared" ref="P4:P15" si="3">$L4*E4</f>
        <v>0</v>
      </c>
      <c r="Q4" s="125">
        <f t="shared" ref="Q4:Q15" si="4">$L4*F4</f>
        <v>0</v>
      </c>
      <c r="R4" s="125">
        <f t="shared" ref="R4:R15" si="5">$L4*G4</f>
        <v>0</v>
      </c>
      <c r="S4" s="125">
        <f t="shared" ref="S4:S15" si="6">$L4*H4</f>
        <v>0</v>
      </c>
      <c r="T4" s="125">
        <f t="shared" ref="T4:T15" si="7">$L4*I4</f>
        <v>0</v>
      </c>
    </row>
    <row r="5" spans="1:20" x14ac:dyDescent="0.4">
      <c r="A5" s="74" t="s">
        <v>65</v>
      </c>
      <c r="B5" s="152">
        <v>120000</v>
      </c>
      <c r="C5" s="152">
        <v>40691</v>
      </c>
      <c r="D5" s="106">
        <v>38080</v>
      </c>
      <c r="E5" s="106"/>
      <c r="F5" s="106"/>
      <c r="G5" s="107"/>
      <c r="H5" s="106"/>
      <c r="I5" s="128"/>
      <c r="J5" s="98"/>
      <c r="K5" s="138" t="s">
        <v>65</v>
      </c>
      <c r="L5" s="124">
        <v>2.2835515327837941E-3</v>
      </c>
      <c r="M5" s="125">
        <f t="shared" si="0"/>
        <v>274.02618393405527</v>
      </c>
      <c r="N5" s="125">
        <f t="shared" si="1"/>
        <v>92.919995420505359</v>
      </c>
      <c r="O5" s="125">
        <f t="shared" si="2"/>
        <v>86.95764236840688</v>
      </c>
      <c r="P5" s="125">
        <f t="shared" si="3"/>
        <v>0</v>
      </c>
      <c r="Q5" s="125">
        <f t="shared" si="4"/>
        <v>0</v>
      </c>
      <c r="R5" s="125">
        <f t="shared" si="5"/>
        <v>0</v>
      </c>
      <c r="S5" s="125">
        <f t="shared" si="6"/>
        <v>0</v>
      </c>
      <c r="T5" s="125">
        <f t="shared" si="7"/>
        <v>0</v>
      </c>
    </row>
    <row r="6" spans="1:20" x14ac:dyDescent="0.4">
      <c r="A6" s="74" t="s">
        <v>66</v>
      </c>
      <c r="B6" s="152">
        <v>103500</v>
      </c>
      <c r="C6" s="152">
        <v>37722</v>
      </c>
      <c r="D6" s="106">
        <v>34400</v>
      </c>
      <c r="E6" s="106"/>
      <c r="F6" s="106"/>
      <c r="G6" s="107"/>
      <c r="H6" s="106"/>
      <c r="I6" s="128"/>
      <c r="J6" s="98"/>
      <c r="K6" s="138" t="s">
        <v>66</v>
      </c>
      <c r="L6" s="124">
        <v>1.9628217349857008E-3</v>
      </c>
      <c r="M6" s="125">
        <f t="shared" si="0"/>
        <v>203.15204957102003</v>
      </c>
      <c r="N6" s="125">
        <f t="shared" si="1"/>
        <v>74.041561487130608</v>
      </c>
      <c r="O6" s="125">
        <f t="shared" si="2"/>
        <v>67.521067683508107</v>
      </c>
      <c r="P6" s="125">
        <f t="shared" si="3"/>
        <v>0</v>
      </c>
      <c r="Q6" s="125">
        <f t="shared" si="4"/>
        <v>0</v>
      </c>
      <c r="R6" s="125">
        <f t="shared" si="5"/>
        <v>0</v>
      </c>
      <c r="S6" s="125">
        <f t="shared" si="6"/>
        <v>0</v>
      </c>
      <c r="T6" s="125">
        <f t="shared" si="7"/>
        <v>0</v>
      </c>
    </row>
    <row r="7" spans="1:20" x14ac:dyDescent="0.4">
      <c r="A7" s="74" t="s">
        <v>67</v>
      </c>
      <c r="B7" s="152">
        <v>96000</v>
      </c>
      <c r="C7" s="152">
        <v>35981</v>
      </c>
      <c r="D7" s="106">
        <v>28160</v>
      </c>
      <c r="E7" s="106"/>
      <c r="F7" s="106"/>
      <c r="G7" s="107"/>
      <c r="H7" s="106"/>
      <c r="I7" s="128"/>
      <c r="J7" s="98"/>
      <c r="K7" s="138" t="s">
        <v>67</v>
      </c>
      <c r="L7" s="124">
        <v>2.1627714522158494E-3</v>
      </c>
      <c r="M7" s="125">
        <f t="shared" si="0"/>
        <v>207.62605941272153</v>
      </c>
      <c r="N7" s="125">
        <f t="shared" si="1"/>
        <v>77.818679622178479</v>
      </c>
      <c r="O7" s="125">
        <f t="shared" si="2"/>
        <v>60.903644094398317</v>
      </c>
      <c r="P7" s="125">
        <f t="shared" si="3"/>
        <v>0</v>
      </c>
      <c r="Q7" s="125">
        <f t="shared" si="4"/>
        <v>0</v>
      </c>
      <c r="R7" s="125">
        <f t="shared" si="5"/>
        <v>0</v>
      </c>
      <c r="S7" s="125">
        <f t="shared" si="6"/>
        <v>0</v>
      </c>
      <c r="T7" s="125">
        <f t="shared" si="7"/>
        <v>0</v>
      </c>
    </row>
    <row r="8" spans="1:20" x14ac:dyDescent="0.4">
      <c r="A8" s="74" t="s">
        <v>68</v>
      </c>
      <c r="B8" s="152">
        <v>117300</v>
      </c>
      <c r="C8" s="152">
        <v>38466</v>
      </c>
      <c r="D8" s="106">
        <v>29600</v>
      </c>
      <c r="E8" s="106"/>
      <c r="F8" s="106"/>
      <c r="G8" s="107"/>
      <c r="H8" s="106"/>
      <c r="I8" s="128"/>
      <c r="J8" s="98"/>
      <c r="K8" s="138" t="s">
        <v>68</v>
      </c>
      <c r="L8" s="124">
        <v>1.9784848312368376E-3</v>
      </c>
      <c r="M8" s="125">
        <f t="shared" si="0"/>
        <v>232.07627070408105</v>
      </c>
      <c r="N8" s="125">
        <f t="shared" si="1"/>
        <v>76.104397518356194</v>
      </c>
      <c r="O8" s="125">
        <f t="shared" si="2"/>
        <v>58.56315100461039</v>
      </c>
      <c r="P8" s="125">
        <f t="shared" si="3"/>
        <v>0</v>
      </c>
      <c r="Q8" s="125">
        <f t="shared" si="4"/>
        <v>0</v>
      </c>
      <c r="R8" s="125">
        <f t="shared" si="5"/>
        <v>0</v>
      </c>
      <c r="S8" s="125">
        <f t="shared" si="6"/>
        <v>0</v>
      </c>
      <c r="T8" s="125">
        <f t="shared" si="7"/>
        <v>0</v>
      </c>
    </row>
    <row r="9" spans="1:20" x14ac:dyDescent="0.4">
      <c r="A9" s="74" t="s">
        <v>69</v>
      </c>
      <c r="B9" s="152">
        <v>122400</v>
      </c>
      <c r="C9" s="152">
        <v>38742</v>
      </c>
      <c r="D9" s="106">
        <v>29120</v>
      </c>
      <c r="E9" s="106"/>
      <c r="F9" s="106"/>
      <c r="G9" s="107"/>
      <c r="H9" s="106"/>
      <c r="I9" s="128"/>
      <c r="J9" s="98"/>
      <c r="K9" s="138" t="s">
        <v>69</v>
      </c>
      <c r="L9" s="124">
        <v>2.2150143163922691E-3</v>
      </c>
      <c r="M9" s="125">
        <f t="shared" si="0"/>
        <v>271.11775232641372</v>
      </c>
      <c r="N9" s="125">
        <f t="shared" si="1"/>
        <v>85.814084645669297</v>
      </c>
      <c r="O9" s="125">
        <f t="shared" si="2"/>
        <v>64.501216893342871</v>
      </c>
      <c r="P9" s="125">
        <f t="shared" si="3"/>
        <v>0</v>
      </c>
      <c r="Q9" s="125">
        <f t="shared" si="4"/>
        <v>0</v>
      </c>
      <c r="R9" s="125">
        <f t="shared" si="5"/>
        <v>0</v>
      </c>
      <c r="S9" s="125">
        <f t="shared" si="6"/>
        <v>0</v>
      </c>
      <c r="T9" s="125">
        <f t="shared" si="7"/>
        <v>0</v>
      </c>
    </row>
    <row r="10" spans="1:20" x14ac:dyDescent="0.4">
      <c r="A10" s="74" t="s">
        <v>70</v>
      </c>
      <c r="B10" s="152">
        <v>131100</v>
      </c>
      <c r="C10" s="152">
        <v>38511</v>
      </c>
      <c r="D10" s="106">
        <v>30720</v>
      </c>
      <c r="E10" s="106"/>
      <c r="F10" s="106"/>
      <c r="G10" s="107"/>
      <c r="H10" s="106"/>
      <c r="I10" s="128"/>
      <c r="J10" s="98"/>
      <c r="K10" s="138" t="s">
        <v>70</v>
      </c>
      <c r="L10" s="124">
        <v>2.0754479459527508E-3</v>
      </c>
      <c r="M10" s="125">
        <f t="shared" si="0"/>
        <v>272.09122571440565</v>
      </c>
      <c r="N10" s="125">
        <f t="shared" si="1"/>
        <v>79.927575846586393</v>
      </c>
      <c r="O10" s="125">
        <f t="shared" si="2"/>
        <v>63.757760899668504</v>
      </c>
      <c r="P10" s="125">
        <f t="shared" si="3"/>
        <v>0</v>
      </c>
      <c r="Q10" s="125">
        <f t="shared" si="4"/>
        <v>0</v>
      </c>
      <c r="R10" s="125">
        <f t="shared" si="5"/>
        <v>0</v>
      </c>
      <c r="S10" s="125">
        <f t="shared" si="6"/>
        <v>0</v>
      </c>
      <c r="T10" s="125">
        <f t="shared" si="7"/>
        <v>0</v>
      </c>
    </row>
    <row r="11" spans="1:20" x14ac:dyDescent="0.4">
      <c r="A11" s="74" t="s">
        <v>71</v>
      </c>
      <c r="B11" s="152">
        <v>127200</v>
      </c>
      <c r="C11" s="152">
        <v>35703</v>
      </c>
      <c r="D11" s="106">
        <v>31840</v>
      </c>
      <c r="E11" s="106"/>
      <c r="F11" s="106"/>
      <c r="G11" s="107"/>
      <c r="H11" s="106"/>
      <c r="I11" s="128"/>
      <c r="J11" s="98"/>
      <c r="K11" s="138" t="s">
        <v>71</v>
      </c>
      <c r="L11" s="124">
        <v>2.0250765417699373E-3</v>
      </c>
      <c r="M11" s="125">
        <f t="shared" si="0"/>
        <v>257.58973611313604</v>
      </c>
      <c r="N11" s="125">
        <f t="shared" si="1"/>
        <v>72.301307770812073</v>
      </c>
      <c r="O11" s="125">
        <f t="shared" si="2"/>
        <v>64.478437089954809</v>
      </c>
      <c r="P11" s="125">
        <f t="shared" si="3"/>
        <v>0</v>
      </c>
      <c r="Q11" s="125">
        <f t="shared" si="4"/>
        <v>0</v>
      </c>
      <c r="R11" s="125">
        <f t="shared" si="5"/>
        <v>0</v>
      </c>
      <c r="S11" s="125">
        <f t="shared" si="6"/>
        <v>0</v>
      </c>
      <c r="T11" s="125">
        <f t="shared" si="7"/>
        <v>0</v>
      </c>
    </row>
    <row r="12" spans="1:20" x14ac:dyDescent="0.4">
      <c r="A12" s="74" t="s">
        <v>72</v>
      </c>
      <c r="B12" s="152">
        <v>124500</v>
      </c>
      <c r="C12" s="152">
        <v>40396</v>
      </c>
      <c r="D12" s="106">
        <v>29760</v>
      </c>
      <c r="E12" s="106"/>
      <c r="F12" s="106"/>
      <c r="G12" s="107"/>
      <c r="H12" s="106"/>
      <c r="I12" s="128"/>
      <c r="J12" s="98"/>
      <c r="K12" s="138" t="s">
        <v>72</v>
      </c>
      <c r="L12" s="124">
        <v>2.2696311268317333E-3</v>
      </c>
      <c r="M12" s="125">
        <f t="shared" si="0"/>
        <v>282.56907529055081</v>
      </c>
      <c r="N12" s="125">
        <f t="shared" si="1"/>
        <v>91.684018999494697</v>
      </c>
      <c r="O12" s="125">
        <f t="shared" si="2"/>
        <v>67.544222334512384</v>
      </c>
      <c r="P12" s="125">
        <f t="shared" si="3"/>
        <v>0</v>
      </c>
      <c r="Q12" s="125">
        <f t="shared" si="4"/>
        <v>0</v>
      </c>
      <c r="R12" s="125">
        <f t="shared" si="5"/>
        <v>0</v>
      </c>
      <c r="S12" s="125">
        <f t="shared" si="6"/>
        <v>0</v>
      </c>
      <c r="T12" s="125">
        <f t="shared" si="7"/>
        <v>0</v>
      </c>
    </row>
    <row r="13" spans="1:20" x14ac:dyDescent="0.4">
      <c r="A13" s="74" t="s">
        <v>73</v>
      </c>
      <c r="B13" s="152">
        <v>100800</v>
      </c>
      <c r="C13" s="152">
        <v>33692</v>
      </c>
      <c r="D13" s="106">
        <v>31200</v>
      </c>
      <c r="E13" s="106"/>
      <c r="F13" s="106"/>
      <c r="G13" s="107"/>
      <c r="H13" s="106"/>
      <c r="I13" s="128"/>
      <c r="J13" s="98"/>
      <c r="K13" s="138" t="s">
        <v>73</v>
      </c>
      <c r="L13" s="124">
        <v>2.0033040447316824E-3</v>
      </c>
      <c r="M13" s="125">
        <f t="shared" si="0"/>
        <v>201.93304770895358</v>
      </c>
      <c r="N13" s="125">
        <f t="shared" si="1"/>
        <v>67.495319875099838</v>
      </c>
      <c r="O13" s="125">
        <f t="shared" si="2"/>
        <v>62.503086195628491</v>
      </c>
      <c r="P13" s="125">
        <f t="shared" si="3"/>
        <v>0</v>
      </c>
      <c r="Q13" s="125">
        <f t="shared" si="4"/>
        <v>0</v>
      </c>
      <c r="R13" s="125">
        <f t="shared" si="5"/>
        <v>0</v>
      </c>
      <c r="S13" s="125">
        <f t="shared" si="6"/>
        <v>0</v>
      </c>
      <c r="T13" s="125">
        <f t="shared" si="7"/>
        <v>0</v>
      </c>
    </row>
    <row r="14" spans="1:20" x14ac:dyDescent="0.4">
      <c r="A14" s="74" t="s">
        <v>74</v>
      </c>
      <c r="B14" s="152">
        <v>113400</v>
      </c>
      <c r="C14" s="152">
        <v>36999</v>
      </c>
      <c r="D14" s="106">
        <v>35520</v>
      </c>
      <c r="E14" s="106"/>
      <c r="F14" s="106"/>
      <c r="G14" s="107"/>
      <c r="H14" s="106"/>
      <c r="I14" s="128"/>
      <c r="J14" s="98"/>
      <c r="K14" s="138" t="s">
        <v>74</v>
      </c>
      <c r="L14" s="124">
        <v>2.1373343151693666E-3</v>
      </c>
      <c r="M14" s="125">
        <f t="shared" si="0"/>
        <v>242.37371134020617</v>
      </c>
      <c r="N14" s="125">
        <f t="shared" si="1"/>
        <v>79.079232326951399</v>
      </c>
      <c r="O14" s="125">
        <f t="shared" si="2"/>
        <v>75.918114874815899</v>
      </c>
      <c r="P14" s="125">
        <f t="shared" si="3"/>
        <v>0</v>
      </c>
      <c r="Q14" s="125">
        <f t="shared" si="4"/>
        <v>0</v>
      </c>
      <c r="R14" s="125">
        <f t="shared" si="5"/>
        <v>0</v>
      </c>
      <c r="S14" s="125">
        <f t="shared" si="6"/>
        <v>0</v>
      </c>
      <c r="T14" s="125">
        <f t="shared" si="7"/>
        <v>0</v>
      </c>
    </row>
    <row r="15" spans="1:20" x14ac:dyDescent="0.4">
      <c r="A15" s="74" t="s">
        <v>75</v>
      </c>
      <c r="B15" s="152">
        <v>120000</v>
      </c>
      <c r="C15" s="152">
        <v>33212</v>
      </c>
      <c r="D15" s="106">
        <v>41280</v>
      </c>
      <c r="E15" s="106"/>
      <c r="F15" s="106"/>
      <c r="G15" s="107"/>
      <c r="H15" s="106"/>
      <c r="I15" s="128"/>
      <c r="J15" s="98"/>
      <c r="K15" s="138" t="s">
        <v>75</v>
      </c>
      <c r="L15" s="124">
        <v>1.9654515778019586E-3</v>
      </c>
      <c r="M15" s="125">
        <f t="shared" si="0"/>
        <v>235.85418933623504</v>
      </c>
      <c r="N15" s="125">
        <f t="shared" si="1"/>
        <v>65.276577801958652</v>
      </c>
      <c r="O15" s="125">
        <f t="shared" si="2"/>
        <v>81.133841131664852</v>
      </c>
      <c r="P15" s="125">
        <f t="shared" si="3"/>
        <v>0</v>
      </c>
      <c r="Q15" s="125">
        <f t="shared" si="4"/>
        <v>0</v>
      </c>
      <c r="R15" s="125">
        <f t="shared" si="5"/>
        <v>0</v>
      </c>
      <c r="S15" s="125">
        <f t="shared" si="6"/>
        <v>0</v>
      </c>
      <c r="T15" s="125">
        <f t="shared" si="7"/>
        <v>0</v>
      </c>
    </row>
    <row r="16" spans="1:20" ht="15.9" x14ac:dyDescent="0.45">
      <c r="A16" s="113" t="s">
        <v>93</v>
      </c>
      <c r="B16" s="114">
        <f>IFERROR(Summary!D28/SUM('Demand Charge Calculations'!B4:B15),"")</f>
        <v>2.4932002314814815E-2</v>
      </c>
      <c r="C16" s="114">
        <f>IFERROR(Summary!E28/SUM('Demand Charge Calculations'!C4:C15),"")</f>
        <v>0.31294471414305469</v>
      </c>
      <c r="D16" s="114">
        <f>IFERROR(Summary!F28/SUM('Demand Charge Calculations'!D4:D15),"")</f>
        <v>1.0608346872461414</v>
      </c>
      <c r="E16" s="114" t="str">
        <f>IFERROR(Summary!G28/SUM('Demand Charge Calculations'!E4:E15),"")</f>
        <v/>
      </c>
      <c r="F16" s="114" t="str">
        <f>IFERROR(Summary!H28/SUM('Demand Charge Calculations'!F4:F15),"")</f>
        <v/>
      </c>
      <c r="G16" s="114" t="str">
        <f>IFERROR(Summary!I28/SUM('Demand Charge Calculations'!G4:G15),"")</f>
        <v/>
      </c>
      <c r="H16" s="114" t="str">
        <f>IFERROR(Summary!J28/SUM('Demand Charge Calculations'!H4:H15),"")</f>
        <v/>
      </c>
      <c r="I16" s="114" t="str">
        <f>IFERROR(Summary!K28/SUM('Demand Charge Calculations'!I4:I15),"")</f>
        <v/>
      </c>
      <c r="J16" s="141"/>
    </row>
    <row r="19" spans="1:10" x14ac:dyDescent="0.4">
      <c r="A19" s="85" t="s">
        <v>100</v>
      </c>
      <c r="B19" s="82" t="s">
        <v>101</v>
      </c>
    </row>
    <row r="20" spans="1:10" s="83" customFormat="1" ht="28.5" customHeight="1" x14ac:dyDescent="0.4">
      <c r="A20" s="109" t="s">
        <v>98</v>
      </c>
      <c r="B20" s="111">
        <f>Summary!$R$4</f>
        <v>10.71</v>
      </c>
      <c r="C20" s="111">
        <f>Summary!$R$4</f>
        <v>10.71</v>
      </c>
      <c r="D20" s="111">
        <f>Summary!$R$4</f>
        <v>10.71</v>
      </c>
      <c r="E20" s="111">
        <f>Summary!$R$4</f>
        <v>10.71</v>
      </c>
      <c r="F20" s="111">
        <f>Summary!$R$4</f>
        <v>10.71</v>
      </c>
      <c r="G20" s="111">
        <f>Summary!$R$4</f>
        <v>10.71</v>
      </c>
      <c r="H20" s="111">
        <f>Summary!$R$4</f>
        <v>10.71</v>
      </c>
      <c r="I20" s="111">
        <f>Summary!$R$4</f>
        <v>10.71</v>
      </c>
      <c r="J20" s="142"/>
    </row>
    <row r="21" spans="1:10" s="83" customFormat="1" ht="28.5" customHeight="1" x14ac:dyDescent="0.4">
      <c r="A21" s="110" t="s">
        <v>99</v>
      </c>
      <c r="B21" s="111">
        <f>Summary!$S$4</f>
        <v>15.25</v>
      </c>
      <c r="C21" s="111">
        <f>Summary!$S$4</f>
        <v>15.25</v>
      </c>
      <c r="D21" s="111">
        <f>Summary!$S$4</f>
        <v>15.25</v>
      </c>
      <c r="E21" s="111">
        <f>Summary!$S$4</f>
        <v>15.25</v>
      </c>
      <c r="F21" s="111">
        <f>Summary!$S$4</f>
        <v>15.25</v>
      </c>
      <c r="G21" s="111">
        <f>Summary!$S$4</f>
        <v>15.25</v>
      </c>
      <c r="H21" s="111">
        <f>Summary!$S$4</f>
        <v>15.25</v>
      </c>
      <c r="I21" s="111">
        <f>Summary!$S$4</f>
        <v>15.25</v>
      </c>
      <c r="J21" s="142"/>
    </row>
    <row r="22" spans="1:10" ht="12.75" customHeight="1" x14ac:dyDescent="0.4">
      <c r="A22" s="63"/>
      <c r="B22" s="65"/>
    </row>
    <row r="23" spans="1:10" ht="28.5" customHeight="1" x14ac:dyDescent="0.4">
      <c r="A23" s="206" t="s">
        <v>91</v>
      </c>
      <c r="B23" s="206"/>
      <c r="C23" s="206"/>
      <c r="D23" s="206"/>
      <c r="E23" s="206"/>
      <c r="F23" s="206"/>
      <c r="G23" s="206"/>
      <c r="H23" s="206"/>
      <c r="I23" s="206"/>
    </row>
    <row r="24" spans="1:10" x14ac:dyDescent="0.4">
      <c r="A24" s="103"/>
      <c r="B24" s="102" t="str">
        <f>B2</f>
        <v>EXAMPLE SITE 1</v>
      </c>
      <c r="C24" s="102" t="str">
        <f t="shared" ref="C24:I24" si="8">C2</f>
        <v>EXAMPLE SITE 2</v>
      </c>
      <c r="D24" s="102" t="str">
        <f t="shared" si="8"/>
        <v>EXAMPLE SITE 3</v>
      </c>
      <c r="E24" s="102" t="str">
        <f t="shared" si="8"/>
        <v>SITE 4</v>
      </c>
      <c r="F24" s="102" t="str">
        <f t="shared" si="8"/>
        <v>SITE 5</v>
      </c>
      <c r="G24" s="102" t="str">
        <f t="shared" si="8"/>
        <v>SITE 6</v>
      </c>
      <c r="H24" s="102" t="str">
        <f t="shared" si="8"/>
        <v>SITE 7</v>
      </c>
      <c r="I24" s="102" t="str">
        <f t="shared" si="8"/>
        <v>SITE 8</v>
      </c>
      <c r="J24" s="85"/>
    </row>
    <row r="25" spans="1:10" x14ac:dyDescent="0.4">
      <c r="A25" s="103" t="s">
        <v>64</v>
      </c>
      <c r="B25" s="67">
        <f>-0.008*B16^3 + 0.0434*B16^2 - 0.0742*B16 + 0.002</f>
        <v>1.7689909112540811E-4</v>
      </c>
      <c r="C25" s="67">
        <f>-0.008*C16^3 + 0.0434*C16^2 - 0.0742*C16 + 0.002</f>
        <v>-1.7215329492793675E-2</v>
      </c>
      <c r="D25" s="67">
        <f t="shared" ref="D25:I25" si="9">-0.008*D16^3 + 0.0434*D16^2 - 0.0742*D16 + 0.002</f>
        <v>-3.7423519891545021E-2</v>
      </c>
      <c r="E25" s="67" t="e">
        <f t="shared" si="9"/>
        <v>#VALUE!</v>
      </c>
      <c r="F25" s="67" t="e">
        <f t="shared" si="9"/>
        <v>#VALUE!</v>
      </c>
      <c r="G25" s="67" t="e">
        <f t="shared" si="9"/>
        <v>#VALUE!</v>
      </c>
      <c r="H25" s="67" t="e">
        <f t="shared" si="9"/>
        <v>#VALUE!</v>
      </c>
      <c r="I25" s="129" t="e">
        <f t="shared" si="9"/>
        <v>#VALUE!</v>
      </c>
      <c r="J25" s="143"/>
    </row>
    <row r="26" spans="1:10" x14ac:dyDescent="0.4">
      <c r="A26" s="103" t="s">
        <v>65</v>
      </c>
      <c r="B26" s="67">
        <f>0.0114*B16^4 - 0.0753*B16^3 + 0.1735*B16^2 - 0.1627*B16 - 0.0405</f>
        <v>-4.4449750937621428E-2</v>
      </c>
      <c r="C26" s="67">
        <f>0.0114*C16^4 - 0.0753*C16^3 + 0.1735*C16^2 - 0.1627*C16 - 0.0405</f>
        <v>-7.6622946791716995E-2</v>
      </c>
      <c r="D26" s="67">
        <f t="shared" ref="D26:I26" si="10">0.0114*D16^4 - 0.0753*D16^3 + 0.1735*D16^2 - 0.1627*D16 - 0.0405</f>
        <v>-9.330397804189558E-2</v>
      </c>
      <c r="E26" s="67" t="e">
        <f t="shared" si="10"/>
        <v>#VALUE!</v>
      </c>
      <c r="F26" s="67" t="e">
        <f t="shared" si="10"/>
        <v>#VALUE!</v>
      </c>
      <c r="G26" s="67" t="e">
        <f t="shared" si="10"/>
        <v>#VALUE!</v>
      </c>
      <c r="H26" s="67" t="e">
        <f t="shared" si="10"/>
        <v>#VALUE!</v>
      </c>
      <c r="I26" s="129" t="e">
        <f t="shared" si="10"/>
        <v>#VALUE!</v>
      </c>
      <c r="J26" s="143"/>
    </row>
    <row r="27" spans="1:10" x14ac:dyDescent="0.4">
      <c r="A27" s="103" t="s">
        <v>66</v>
      </c>
      <c r="B27" s="67">
        <f xml:space="preserve"> 0.005*B16^2 - 0.0307*B16 - 0.0467</f>
        <v>-4.7462304447367681E-2</v>
      </c>
      <c r="C27" s="67">
        <f xml:space="preserve"> 0.005*C16^2 - 0.0307*C16 - 0.0467</f>
        <v>-5.5817730753641388E-2</v>
      </c>
      <c r="D27" s="67">
        <f t="shared" ref="D27:I27" si="11" xml:space="preserve"> 0.005*D16^2 - 0.0307*D16 - 0.0467</f>
        <v>-7.3640773730133446E-2</v>
      </c>
      <c r="E27" s="67" t="e">
        <f t="shared" si="11"/>
        <v>#VALUE!</v>
      </c>
      <c r="F27" s="67" t="e">
        <f t="shared" si="11"/>
        <v>#VALUE!</v>
      </c>
      <c r="G27" s="67" t="e">
        <f t="shared" si="11"/>
        <v>#VALUE!</v>
      </c>
      <c r="H27" s="67" t="e">
        <f t="shared" si="11"/>
        <v>#VALUE!</v>
      </c>
      <c r="I27" s="129" t="e">
        <f t="shared" si="11"/>
        <v>#VALUE!</v>
      </c>
      <c r="J27" s="143"/>
    </row>
    <row r="28" spans="1:10" x14ac:dyDescent="0.4">
      <c r="A28" s="103" t="s">
        <v>67</v>
      </c>
      <c r="B28" s="67">
        <f xml:space="preserve"> 0.0203*B16^4 - 0.1409*B16^3 + 0.3477*B16^2 - 0.3577*B16 - 0.0375</f>
        <v>-4.6204221063522122E-2</v>
      </c>
      <c r="C28" s="67">
        <f xml:space="preserve"> 0.0203*C16^4 - 0.1409*C16^3 + 0.3477*C16^2 - 0.3577*C16 - 0.0375</f>
        <v>-0.11951214554384723</v>
      </c>
      <c r="D28" s="67">
        <f t="shared" ref="D28:I28" si="12" xml:space="preserve"> 0.0203*D16^4 - 0.1409*D16^3 + 0.3477*D16^2 - 0.3577*D16 - 0.0375</f>
        <v>-0.16817113446062457</v>
      </c>
      <c r="E28" s="67" t="e">
        <f t="shared" si="12"/>
        <v>#VALUE!</v>
      </c>
      <c r="F28" s="67" t="e">
        <f t="shared" si="12"/>
        <v>#VALUE!</v>
      </c>
      <c r="G28" s="67" t="e">
        <f t="shared" si="12"/>
        <v>#VALUE!</v>
      </c>
      <c r="H28" s="67" t="e">
        <f t="shared" si="12"/>
        <v>#VALUE!</v>
      </c>
      <c r="I28" s="129" t="e">
        <f t="shared" si="12"/>
        <v>#VALUE!</v>
      </c>
      <c r="J28" s="143"/>
    </row>
    <row r="29" spans="1:10" x14ac:dyDescent="0.4">
      <c r="A29" s="103" t="s">
        <v>68</v>
      </c>
      <c r="B29" s="67">
        <f>-0.0267*B16^4 + 0.1441*B16^3 - 0.1934*B16^2 - 0.0823*B16 - 0.0545</f>
        <v>-5.6669899223492096E-2</v>
      </c>
      <c r="C29" s="67">
        <f>-0.0267*C16^4 + 0.1441*C16^3 - 0.1934*C16^2 - 0.0823*C16 - 0.0545</f>
        <v>-9.5035561236327337E-2</v>
      </c>
      <c r="D29" s="67">
        <f t="shared" ref="D29:I29" si="13">-0.0267*D16^4 + 0.1441*D16^3 - 0.1934*D16^2 - 0.0823*D16 - 0.0545</f>
        <v>-0.22123657141969413</v>
      </c>
      <c r="E29" s="67" t="e">
        <f t="shared" si="13"/>
        <v>#VALUE!</v>
      </c>
      <c r="F29" s="67" t="e">
        <f t="shared" si="13"/>
        <v>#VALUE!</v>
      </c>
      <c r="G29" s="67" t="e">
        <f t="shared" si="13"/>
        <v>#VALUE!</v>
      </c>
      <c r="H29" s="67" t="e">
        <f t="shared" si="13"/>
        <v>#VALUE!</v>
      </c>
      <c r="I29" s="129" t="e">
        <f t="shared" si="13"/>
        <v>#VALUE!</v>
      </c>
      <c r="J29" s="143"/>
    </row>
    <row r="30" spans="1:10" x14ac:dyDescent="0.4">
      <c r="A30" s="103" t="s">
        <v>69</v>
      </c>
      <c r="B30" s="67">
        <f xml:space="preserve"> 0.0386*B16^6 - 0.3474*B16^5 + 1.2173*B16^4 - 2.093*B16^3 + 1.8176*B16^2 - 0.7291*B16 - 0.0977</f>
        <v>-0.11478006409696799</v>
      </c>
      <c r="C30" s="67">
        <f xml:space="preserve"> 0.0386*C16^6 - 0.3474*C16^5 + 1.2173*C16^4 - 2.093*C16^3 + 1.8176*C16^2 - 0.7291*C16 - 0.0977</f>
        <v>-0.20133996896218431</v>
      </c>
      <c r="D30" s="67">
        <f t="shared" ref="D30:I30" si="14" xml:space="preserve"> 0.0386*D16^6 - 0.3474*D16^5 + 1.2173*D16^4 - 2.093*D16^3 + 1.8176*D16^2 - 0.7291*D16 - 0.0977</f>
        <v>-0.19443083774863279</v>
      </c>
      <c r="E30" s="67" t="e">
        <f t="shared" si="14"/>
        <v>#VALUE!</v>
      </c>
      <c r="F30" s="67" t="e">
        <f t="shared" si="14"/>
        <v>#VALUE!</v>
      </c>
      <c r="G30" s="67" t="e">
        <f t="shared" si="14"/>
        <v>#VALUE!</v>
      </c>
      <c r="H30" s="67" t="e">
        <f t="shared" si="14"/>
        <v>#VALUE!</v>
      </c>
      <c r="I30" s="129" t="e">
        <f t="shared" si="14"/>
        <v>#VALUE!</v>
      </c>
      <c r="J30" s="143"/>
    </row>
    <row r="31" spans="1:10" x14ac:dyDescent="0.4">
      <c r="A31" s="103" t="s">
        <v>70</v>
      </c>
      <c r="B31" s="67">
        <f xml:space="preserve"> -0.0272*B16^5 + 0.2255*B16^4 - 0.7129*B16^3 + 1.0621*B16^2 - 0.737*B16 - 0.06</f>
        <v>-7.7725640860645456E-2</v>
      </c>
      <c r="C31" s="67">
        <f xml:space="preserve"> -0.0272*C16^5 + 0.2255*C16^4 - 0.7129*C16^3 + 1.0621*C16^2 - 0.737*C16 - 0.06</f>
        <v>-0.20639196730767556</v>
      </c>
      <c r="D31" s="67">
        <f t="shared" ref="D31:I31" si="15" xml:space="preserve"> -0.0272*D16^5 + 0.2255*D16^4 - 0.7129*D16^3 + 1.0621*D16^2 - 0.737*D16 - 0.06</f>
        <v>-0.24861907425048219</v>
      </c>
      <c r="E31" s="67" t="e">
        <f t="shared" si="15"/>
        <v>#VALUE!</v>
      </c>
      <c r="F31" s="67" t="e">
        <f t="shared" si="15"/>
        <v>#VALUE!</v>
      </c>
      <c r="G31" s="67" t="e">
        <f t="shared" si="15"/>
        <v>#VALUE!</v>
      </c>
      <c r="H31" s="67" t="e">
        <f t="shared" si="15"/>
        <v>#VALUE!</v>
      </c>
      <c r="I31" s="129" t="e">
        <f t="shared" si="15"/>
        <v>#VALUE!</v>
      </c>
      <c r="J31" s="143"/>
    </row>
    <row r="32" spans="1:10" x14ac:dyDescent="0.4">
      <c r="A32" s="103" t="s">
        <v>71</v>
      </c>
      <c r="B32" s="67">
        <f>0.0245*B16^4 - 0.1573*B16^3 + 0.35*B16^2 - 0.3565*B16 - 0.0417</f>
        <v>-5.0373125511748523E-2</v>
      </c>
      <c r="C32" s="67">
        <f>0.0245*C16^4 - 0.1573*C16^3 + 0.35*C16^2 - 0.3565*C16 - 0.0417</f>
        <v>-0.12357370800501424</v>
      </c>
      <c r="D32" s="67">
        <f t="shared" ref="D32:I32" si="16">0.0245*D16^4 - 0.1573*D16^3 + 0.35*D16^2 - 0.3565*D16 - 0.0417</f>
        <v>-0.18276949820446131</v>
      </c>
      <c r="E32" s="67" t="e">
        <f t="shared" si="16"/>
        <v>#VALUE!</v>
      </c>
      <c r="F32" s="67" t="e">
        <f t="shared" si="16"/>
        <v>#VALUE!</v>
      </c>
      <c r="G32" s="67" t="e">
        <f t="shared" si="16"/>
        <v>#VALUE!</v>
      </c>
      <c r="H32" s="67" t="e">
        <f t="shared" si="16"/>
        <v>#VALUE!</v>
      </c>
      <c r="I32" s="129" t="e">
        <f t="shared" si="16"/>
        <v>#VALUE!</v>
      </c>
      <c r="J32" s="143"/>
    </row>
    <row r="33" spans="1:10" x14ac:dyDescent="0.4">
      <c r="A33" s="103" t="s">
        <v>72</v>
      </c>
      <c r="B33" s="67">
        <f>-0.0236*B16^5 + 0.1825*B16^4 - 0.5265*B16^3 + 0.6939*B16^2 - 0.4061*B16 - 0.0359</f>
        <v>-4.5601643940535022E-2</v>
      </c>
      <c r="C33" s="67">
        <f>-0.0236*C16^5 + 0.1825*C16^4 - 0.5265*C16^3 + 0.6939*C16^2 - 0.4061*C16 - 0.0359</f>
        <v>-0.10948682247309413</v>
      </c>
      <c r="D33" s="67">
        <f t="shared" ref="D33:I33" si="17">-0.0236*D16^5 + 0.1825*D16^4 - 0.5265*D16^3 + 0.6939*D16^2 - 0.4061*D16 - 0.0359</f>
        <v>-0.11494104361363601</v>
      </c>
      <c r="E33" s="67" t="e">
        <f t="shared" si="17"/>
        <v>#VALUE!</v>
      </c>
      <c r="F33" s="67" t="e">
        <f t="shared" si="17"/>
        <v>#VALUE!</v>
      </c>
      <c r="G33" s="67" t="e">
        <f t="shared" si="17"/>
        <v>#VALUE!</v>
      </c>
      <c r="H33" s="67" t="e">
        <f t="shared" si="17"/>
        <v>#VALUE!</v>
      </c>
      <c r="I33" s="129" t="e">
        <f t="shared" si="17"/>
        <v>#VALUE!</v>
      </c>
      <c r="J33" s="143"/>
    </row>
    <row r="34" spans="1:10" x14ac:dyDescent="0.4">
      <c r="A34" s="103" t="s">
        <v>73</v>
      </c>
      <c r="B34" s="67">
        <f>-0.0125*B16^5 + 0.1012*B16^4 - 0.3098*B16^3 + 0.4425*B16^2 - 0.29*B16 - 0.0174</f>
        <v>-2.4359982825781931E-2</v>
      </c>
      <c r="C34" s="67">
        <f>-0.0125*C16^5 + 0.1012*C16^4 - 0.3098*C16^3 + 0.4425*C16^2 - 0.29*C16 - 0.0174</f>
        <v>-7.3379658697292363E-2</v>
      </c>
      <c r="D34" s="67">
        <f t="shared" ref="D34:I34" si="18">-0.0125*D16^5 + 0.1012*D16^4 - 0.3098*D16^3 + 0.4425*D16^2 - 0.29*D16 - 0.0174</f>
        <v>-8.5543034593267037E-2</v>
      </c>
      <c r="E34" s="67" t="e">
        <f t="shared" si="18"/>
        <v>#VALUE!</v>
      </c>
      <c r="F34" s="67" t="e">
        <f t="shared" si="18"/>
        <v>#VALUE!</v>
      </c>
      <c r="G34" s="67" t="e">
        <f t="shared" si="18"/>
        <v>#VALUE!</v>
      </c>
      <c r="H34" s="67" t="e">
        <f t="shared" si="18"/>
        <v>#VALUE!</v>
      </c>
      <c r="I34" s="129" t="e">
        <f t="shared" si="18"/>
        <v>#VALUE!</v>
      </c>
      <c r="J34" s="143"/>
    </row>
    <row r="35" spans="1:10" x14ac:dyDescent="0.4">
      <c r="A35" s="103" t="s">
        <v>74</v>
      </c>
      <c r="B35" s="67">
        <f xml:space="preserve"> 0.0083*B16^4 - 0.0557*B16^3 + 0.1356*B16^2 - 0.1449*B16 - 0.0296</f>
        <v>-3.3129217555982846E-2</v>
      </c>
      <c r="C35" s="67">
        <f xml:space="preserve"> 0.0083*C16^4 - 0.0557*C16^3 + 0.1356*C16^2 - 0.1449*C16 - 0.0296</f>
        <v>-6.329327516894348E-2</v>
      </c>
      <c r="D35" s="67">
        <f t="shared" ref="D35:I35" si="19" xml:space="preserve"> 0.0083*D16^4 - 0.0557*D16^3 + 0.1356*D16^2 - 0.1449*D16 - 0.0296</f>
        <v>-8.6699569884171976E-2</v>
      </c>
      <c r="E35" s="67" t="e">
        <f t="shared" si="19"/>
        <v>#VALUE!</v>
      </c>
      <c r="F35" s="67" t="e">
        <f t="shared" si="19"/>
        <v>#VALUE!</v>
      </c>
      <c r="G35" s="67" t="e">
        <f t="shared" si="19"/>
        <v>#VALUE!</v>
      </c>
      <c r="H35" s="67" t="e">
        <f t="shared" si="19"/>
        <v>#VALUE!</v>
      </c>
      <c r="I35" s="129" t="e">
        <f t="shared" si="19"/>
        <v>#VALUE!</v>
      </c>
      <c r="J35" s="143"/>
    </row>
    <row r="36" spans="1:10" x14ac:dyDescent="0.4">
      <c r="A36" s="103" t="s">
        <v>75</v>
      </c>
      <c r="B36" s="67">
        <f xml:space="preserve"> -0.0107*B16^5 + 0.0818*B16^4 - 0.2324*B16^3 + 0.2994*B16^2 - 0.1692*B16 - 0.0194</f>
        <v>-2.3435956529385262E-2</v>
      </c>
      <c r="C36" s="67">
        <f xml:space="preserve"> -0.0107*C16^5 + 0.0818*C16^4 - 0.2324*C16^3 + 0.2994*C16^2 - 0.1692*C16 - 0.0194</f>
        <v>-4.9398855407640344E-2</v>
      </c>
      <c r="D36" s="67">
        <f t="shared" ref="D36:I36" si="20" xml:space="preserve"> -0.0107*D16^5 + 0.0818*D16^4 - 0.2324*D16^3 + 0.2994*D16^2 - 0.1692*D16 - 0.0194</f>
        <v>-5.0183088460094533E-2</v>
      </c>
      <c r="E36" s="67" t="e">
        <f t="shared" si="20"/>
        <v>#VALUE!</v>
      </c>
      <c r="F36" s="67" t="e">
        <f t="shared" si="20"/>
        <v>#VALUE!</v>
      </c>
      <c r="G36" s="67" t="e">
        <f t="shared" si="20"/>
        <v>#VALUE!</v>
      </c>
      <c r="H36" s="67" t="e">
        <f t="shared" si="20"/>
        <v>#VALUE!</v>
      </c>
      <c r="I36" s="129" t="e">
        <f t="shared" si="20"/>
        <v>#VALUE!</v>
      </c>
      <c r="J36" s="143"/>
    </row>
    <row r="38" spans="1:10" x14ac:dyDescent="0.4">
      <c r="A38" s="206" t="s">
        <v>102</v>
      </c>
      <c r="B38" s="206"/>
      <c r="C38" s="206"/>
      <c r="D38" s="206"/>
      <c r="E38" s="206"/>
      <c r="F38" s="206"/>
      <c r="G38" s="206"/>
      <c r="H38" s="206"/>
      <c r="I38" s="206"/>
    </row>
    <row r="39" spans="1:10" x14ac:dyDescent="0.4">
      <c r="A39" s="103" t="s">
        <v>64</v>
      </c>
      <c r="B39" s="115">
        <f t="shared" ref="B39:I39" si="21">B25*M4*$B$20</f>
        <v>0.40062812977847184</v>
      </c>
      <c r="C39" s="115">
        <f t="shared" si="21"/>
        <v>-13.768424601061096</v>
      </c>
      <c r="D39" s="115">
        <f t="shared" si="21"/>
        <v>-27.325600221788871</v>
      </c>
      <c r="E39" s="115" t="e">
        <f t="shared" si="21"/>
        <v>#VALUE!</v>
      </c>
      <c r="F39" s="115" t="e">
        <f t="shared" si="21"/>
        <v>#VALUE!</v>
      </c>
      <c r="G39" s="115" t="e">
        <f t="shared" si="21"/>
        <v>#VALUE!</v>
      </c>
      <c r="H39" s="115" t="e">
        <f t="shared" si="21"/>
        <v>#VALUE!</v>
      </c>
      <c r="I39" s="130" t="e">
        <f t="shared" si="21"/>
        <v>#VALUE!</v>
      </c>
      <c r="J39" s="99"/>
    </row>
    <row r="40" spans="1:10" x14ac:dyDescent="0.4">
      <c r="A40" s="103" t="s">
        <v>65</v>
      </c>
      <c r="B40" s="115">
        <f t="shared" ref="B40:B43" si="22">B26*M5*$B$20</f>
        <v>-130.45203715719745</v>
      </c>
      <c r="C40" s="115">
        <f t="shared" ref="C40:I43" si="23">C26*N5*$B$20</f>
        <v>-76.253099394063995</v>
      </c>
      <c r="D40" s="115">
        <f t="shared" si="23"/>
        <v>-86.89552024859141</v>
      </c>
      <c r="E40" s="115" t="e">
        <f t="shared" si="23"/>
        <v>#VALUE!</v>
      </c>
      <c r="F40" s="115" t="e">
        <f t="shared" si="23"/>
        <v>#VALUE!</v>
      </c>
      <c r="G40" s="115" t="e">
        <f t="shared" si="23"/>
        <v>#VALUE!</v>
      </c>
      <c r="H40" s="115" t="e">
        <f t="shared" si="23"/>
        <v>#VALUE!</v>
      </c>
      <c r="I40" s="130" t="e">
        <f t="shared" si="23"/>
        <v>#VALUE!</v>
      </c>
      <c r="J40" s="99"/>
    </row>
    <row r="41" spans="1:10" x14ac:dyDescent="0.4">
      <c r="A41" s="103" t="s">
        <v>66</v>
      </c>
      <c r="B41" s="115">
        <f t="shared" si="22"/>
        <v>-103.26651000081584</v>
      </c>
      <c r="C41" s="115">
        <f t="shared" si="23"/>
        <v>-44.262630116682573</v>
      </c>
      <c r="D41" s="115">
        <f t="shared" si="23"/>
        <v>-53.253372276764217</v>
      </c>
      <c r="E41" s="115" t="e">
        <f t="shared" si="23"/>
        <v>#VALUE!</v>
      </c>
      <c r="F41" s="115" t="e">
        <f t="shared" si="23"/>
        <v>#VALUE!</v>
      </c>
      <c r="G41" s="115" t="e">
        <f t="shared" si="23"/>
        <v>#VALUE!</v>
      </c>
      <c r="H41" s="115" t="e">
        <f t="shared" si="23"/>
        <v>#VALUE!</v>
      </c>
      <c r="I41" s="130" t="e">
        <f t="shared" si="23"/>
        <v>#VALUE!</v>
      </c>
      <c r="J41" s="99"/>
    </row>
    <row r="42" spans="1:10" x14ac:dyDescent="0.4">
      <c r="A42" s="103" t="s">
        <v>67</v>
      </c>
      <c r="B42" s="115">
        <f t="shared" si="22"/>
        <v>-102.74317572336753</v>
      </c>
      <c r="C42" s="115">
        <f t="shared" si="23"/>
        <v>-99.605970579533562</v>
      </c>
      <c r="D42" s="115">
        <f t="shared" si="23"/>
        <v>-109.69433599471101</v>
      </c>
      <c r="E42" s="115" t="e">
        <f t="shared" si="23"/>
        <v>#VALUE!</v>
      </c>
      <c r="F42" s="115" t="e">
        <f t="shared" si="23"/>
        <v>#VALUE!</v>
      </c>
      <c r="G42" s="115" t="e">
        <f t="shared" si="23"/>
        <v>#VALUE!</v>
      </c>
      <c r="H42" s="115" t="e">
        <f t="shared" si="23"/>
        <v>#VALUE!</v>
      </c>
      <c r="I42" s="130" t="e">
        <f t="shared" si="23"/>
        <v>#VALUE!</v>
      </c>
      <c r="J42" s="99"/>
    </row>
    <row r="43" spans="1:10" x14ac:dyDescent="0.4">
      <c r="A43" s="103" t="s">
        <v>68</v>
      </c>
      <c r="B43" s="115">
        <f t="shared" si="22"/>
        <v>-140.855123329446</v>
      </c>
      <c r="C43" s="115">
        <f t="shared" si="23"/>
        <v>-77.461404439899169</v>
      </c>
      <c r="D43" s="115">
        <f t="shared" si="23"/>
        <v>-138.76208802319181</v>
      </c>
      <c r="E43" s="115" t="e">
        <f t="shared" si="23"/>
        <v>#VALUE!</v>
      </c>
      <c r="F43" s="115" t="e">
        <f t="shared" si="23"/>
        <v>#VALUE!</v>
      </c>
      <c r="G43" s="115" t="e">
        <f t="shared" si="23"/>
        <v>#VALUE!</v>
      </c>
      <c r="H43" s="115" t="e">
        <f t="shared" si="23"/>
        <v>#VALUE!</v>
      </c>
      <c r="I43" s="130" t="e">
        <f t="shared" si="23"/>
        <v>#VALUE!</v>
      </c>
      <c r="J43" s="99"/>
    </row>
    <row r="44" spans="1:10" x14ac:dyDescent="0.4">
      <c r="A44" s="103" t="s">
        <v>69</v>
      </c>
      <c r="B44" s="115">
        <f t="shared" ref="B44:I44" si="24">B30*M9*$B$21</f>
        <v>-474.56342309523779</v>
      </c>
      <c r="C44" s="115">
        <f t="shared" si="24"/>
        <v>-263.48652837092902</v>
      </c>
      <c r="D44" s="115">
        <f t="shared" si="24"/>
        <v>-191.25064095477853</v>
      </c>
      <c r="E44" s="115" t="e">
        <f t="shared" si="24"/>
        <v>#VALUE!</v>
      </c>
      <c r="F44" s="115" t="e">
        <f t="shared" si="24"/>
        <v>#VALUE!</v>
      </c>
      <c r="G44" s="115" t="e">
        <f t="shared" si="24"/>
        <v>#VALUE!</v>
      </c>
      <c r="H44" s="115" t="e">
        <f t="shared" si="24"/>
        <v>#VALUE!</v>
      </c>
      <c r="I44" s="130" t="e">
        <f t="shared" si="24"/>
        <v>#VALUE!</v>
      </c>
      <c r="J44" s="99"/>
    </row>
    <row r="45" spans="1:10" x14ac:dyDescent="0.4">
      <c r="A45" s="103" t="s">
        <v>70</v>
      </c>
      <c r="B45" s="115">
        <f t="shared" ref="B45:B46" si="25">B31*M10*$B$21</f>
        <v>-322.51408959096341</v>
      </c>
      <c r="C45" s="115">
        <f t="shared" ref="C45:I47" si="26">C31*N10*$B$21</f>
        <v>-251.57024672193384</v>
      </c>
      <c r="D45" s="115">
        <f t="shared" si="26"/>
        <v>-241.73378124017739</v>
      </c>
      <c r="E45" s="115" t="e">
        <f t="shared" si="26"/>
        <v>#VALUE!</v>
      </c>
      <c r="F45" s="115" t="e">
        <f t="shared" si="26"/>
        <v>#VALUE!</v>
      </c>
      <c r="G45" s="115" t="e">
        <f t="shared" si="26"/>
        <v>#VALUE!</v>
      </c>
      <c r="H45" s="115" t="e">
        <f t="shared" si="26"/>
        <v>#VALUE!</v>
      </c>
      <c r="I45" s="130" t="e">
        <f t="shared" si="26"/>
        <v>#VALUE!</v>
      </c>
      <c r="J45" s="99"/>
    </row>
    <row r="46" spans="1:10" x14ac:dyDescent="0.4">
      <c r="A46" s="103" t="s">
        <v>71</v>
      </c>
      <c r="B46" s="115">
        <f t="shared" si="25"/>
        <v>-197.87790164341905</v>
      </c>
      <c r="C46" s="115">
        <f t="shared" si="26"/>
        <v>-136.25174559647772</v>
      </c>
      <c r="D46" s="115">
        <f t="shared" si="26"/>
        <v>-179.71654677706925</v>
      </c>
      <c r="E46" s="115" t="e">
        <f t="shared" si="26"/>
        <v>#VALUE!</v>
      </c>
      <c r="F46" s="115" t="e">
        <f t="shared" si="26"/>
        <v>#VALUE!</v>
      </c>
      <c r="G46" s="115" t="e">
        <f t="shared" si="26"/>
        <v>#VALUE!</v>
      </c>
      <c r="H46" s="115" t="e">
        <f t="shared" si="26"/>
        <v>#VALUE!</v>
      </c>
      <c r="I46" s="130" t="e">
        <f t="shared" si="26"/>
        <v>#VALUE!</v>
      </c>
      <c r="J46" s="99"/>
    </row>
    <row r="47" spans="1:10" x14ac:dyDescent="0.4">
      <c r="A47" s="103" t="s">
        <v>72</v>
      </c>
      <c r="B47" s="115">
        <f>B33*M12*$B$21</f>
        <v>-196.50561899009045</v>
      </c>
      <c r="C47" s="115">
        <f t="shared" si="26"/>
        <v>-153.08242665521635</v>
      </c>
      <c r="D47" s="115">
        <f t="shared" si="26"/>
        <v>-118.39495192930481</v>
      </c>
      <c r="E47" s="115" t="e">
        <f t="shared" si="26"/>
        <v>#VALUE!</v>
      </c>
      <c r="F47" s="115" t="e">
        <f t="shared" si="26"/>
        <v>#VALUE!</v>
      </c>
      <c r="G47" s="115" t="e">
        <f t="shared" si="26"/>
        <v>#VALUE!</v>
      </c>
      <c r="H47" s="115" t="e">
        <f t="shared" si="26"/>
        <v>#VALUE!</v>
      </c>
      <c r="I47" s="130" t="e">
        <f t="shared" si="26"/>
        <v>#VALUE!</v>
      </c>
      <c r="J47" s="99"/>
    </row>
    <row r="48" spans="1:10" x14ac:dyDescent="0.4">
      <c r="A48" s="103" t="s">
        <v>73</v>
      </c>
      <c r="B48" s="115">
        <f t="shared" ref="B48:I48" si="27">B34*M13*$B$20</f>
        <v>-52.683406499124146</v>
      </c>
      <c r="C48" s="115">
        <f t="shared" si="27"/>
        <v>-53.044311671624577</v>
      </c>
      <c r="D48" s="115">
        <f t="shared" si="27"/>
        <v>-57.263196248065199</v>
      </c>
      <c r="E48" s="115" t="e">
        <f t="shared" si="27"/>
        <v>#VALUE!</v>
      </c>
      <c r="F48" s="115" t="e">
        <f t="shared" si="27"/>
        <v>#VALUE!</v>
      </c>
      <c r="G48" s="115" t="e">
        <f t="shared" si="27"/>
        <v>#VALUE!</v>
      </c>
      <c r="H48" s="115" t="e">
        <f t="shared" si="27"/>
        <v>#VALUE!</v>
      </c>
      <c r="I48" s="130" t="e">
        <f t="shared" si="27"/>
        <v>#VALUE!</v>
      </c>
      <c r="J48" s="99"/>
    </row>
    <row r="49" spans="1:10" x14ac:dyDescent="0.4">
      <c r="A49" s="103" t="s">
        <v>74</v>
      </c>
      <c r="B49" s="115">
        <f t="shared" ref="B49:B50" si="28">B35*M14*$B$20</f>
        <v>-85.997566631523654</v>
      </c>
      <c r="C49" s="115">
        <f t="shared" ref="C49:I50" si="29">C35*N14*$B$20</f>
        <v>-53.605516482576633</v>
      </c>
      <c r="D49" s="115">
        <f t="shared" si="29"/>
        <v>-70.493947273942197</v>
      </c>
      <c r="E49" s="115" t="e">
        <f t="shared" si="29"/>
        <v>#VALUE!</v>
      </c>
      <c r="F49" s="115" t="e">
        <f t="shared" si="29"/>
        <v>#VALUE!</v>
      </c>
      <c r="G49" s="115" t="e">
        <f t="shared" si="29"/>
        <v>#VALUE!</v>
      </c>
      <c r="H49" s="115" t="e">
        <f t="shared" si="29"/>
        <v>#VALUE!</v>
      </c>
      <c r="I49" s="130" t="e">
        <f t="shared" si="29"/>
        <v>#VALUE!</v>
      </c>
      <c r="J49" s="99"/>
    </row>
    <row r="50" spans="1:10" x14ac:dyDescent="0.4">
      <c r="A50" s="116" t="s">
        <v>75</v>
      </c>
      <c r="B50" s="117">
        <f t="shared" si="28"/>
        <v>-59.199187940849818</v>
      </c>
      <c r="C50" s="117">
        <f t="shared" si="29"/>
        <v>-34.535339925570035</v>
      </c>
      <c r="D50" s="117">
        <f t="shared" si="29"/>
        <v>-43.606265442074431</v>
      </c>
      <c r="E50" s="117" t="e">
        <f t="shared" si="29"/>
        <v>#VALUE!</v>
      </c>
      <c r="F50" s="117" t="e">
        <f t="shared" si="29"/>
        <v>#VALUE!</v>
      </c>
      <c r="G50" s="117" t="e">
        <f t="shared" si="29"/>
        <v>#VALUE!</v>
      </c>
      <c r="H50" s="117" t="e">
        <f t="shared" si="29"/>
        <v>#VALUE!</v>
      </c>
      <c r="I50" s="131" t="e">
        <f t="shared" si="29"/>
        <v>#VALUE!</v>
      </c>
      <c r="J50" s="99"/>
    </row>
    <row r="51" spans="1:10" x14ac:dyDescent="0.4">
      <c r="A51" s="118" t="s">
        <v>107</v>
      </c>
      <c r="B51" s="119">
        <f>IF(Summary!$G$21="Yes",1,0)</f>
        <v>0</v>
      </c>
      <c r="C51" s="119">
        <f>IF(Summary!$G$21="Yes",1,0)</f>
        <v>0</v>
      </c>
      <c r="D51" s="119">
        <f>IF(Summary!$G$21="Yes",1,0)</f>
        <v>0</v>
      </c>
      <c r="E51" s="119">
        <f>IF(Summary!$G$21="Yes",1,0)</f>
        <v>0</v>
      </c>
      <c r="F51" s="119">
        <f>IF(Summary!$G$21="Yes",1,0)</f>
        <v>0</v>
      </c>
      <c r="G51" s="119">
        <f>IF(Summary!$G$21="Yes",1,0)</f>
        <v>0</v>
      </c>
      <c r="H51" s="119">
        <f>IF(Summary!$G$21="Yes",1,0)</f>
        <v>0</v>
      </c>
      <c r="I51" s="132">
        <f>IF(Summary!$G$21="Yes",1,0)</f>
        <v>0</v>
      </c>
    </row>
    <row r="52" spans="1:10" x14ac:dyDescent="0.4">
      <c r="A52" s="118" t="s">
        <v>103</v>
      </c>
      <c r="B52" s="120">
        <f>SUM(B39:B50)*-1*B51</f>
        <v>0</v>
      </c>
      <c r="C52" s="120">
        <f t="shared" ref="C52:I52" si="30">SUM(C39:C50)*-1*C51</f>
        <v>0</v>
      </c>
      <c r="D52" s="120">
        <f t="shared" si="30"/>
        <v>0</v>
      </c>
      <c r="E52" s="120" t="e">
        <f t="shared" si="30"/>
        <v>#VALUE!</v>
      </c>
      <c r="F52" s="120" t="e">
        <f t="shared" si="30"/>
        <v>#VALUE!</v>
      </c>
      <c r="G52" s="120" t="e">
        <f t="shared" si="30"/>
        <v>#VALUE!</v>
      </c>
      <c r="H52" s="121" t="e">
        <f>SUM(H39:H50)*-1*H51</f>
        <v>#VALUE!</v>
      </c>
      <c r="I52" s="133" t="e">
        <f t="shared" si="30"/>
        <v>#VALUE!</v>
      </c>
      <c r="J52" s="144"/>
    </row>
    <row r="53" spans="1:10" x14ac:dyDescent="0.4">
      <c r="A53" s="118" t="s">
        <v>127</v>
      </c>
      <c r="B53" s="119">
        <f>(M4+M5+M6+M7+M8+M13+M14+M15)*Summary!$R$4+(M9+M10+M11+M12)*Summary!$S$4</f>
        <v>35890.400279920039</v>
      </c>
      <c r="C53" s="119">
        <f>(N4+N5+N6+N7+N8+N13+N14+N15)*Summary!$R$4+(N9+N10+N11+N12)*Summary!$S$4</f>
        <v>11533.713590222729</v>
      </c>
      <c r="D53" s="119">
        <f>(O4+O5+O6+O7+O8+O13+O14+O15)*Summary!$R$4+(O9+O10+O11+O12)*Summary!$S$4</f>
        <v>9984.8576655304023</v>
      </c>
      <c r="E53" s="119">
        <f>(P4+P5+P6+P7+P8+P13+P14+P15)*Summary!$R$4+(P9+P10+P11+P12)*Summary!$S$4</f>
        <v>0</v>
      </c>
      <c r="F53" s="119">
        <f>(Q4+Q5+Q6+Q7+Q8+Q13+Q14+Q15)*Summary!$R$4+(Q9+Q10+Q11+Q12)*Summary!$S$4</f>
        <v>0</v>
      </c>
      <c r="G53" s="119">
        <f>(R4+R5+R6+R7+R8+R13+R14+R15)*Summary!$R$4+(R9+R10+R11+R12)*Summary!$S$4</f>
        <v>0</v>
      </c>
      <c r="H53" s="119"/>
      <c r="I53" s="132">
        <f>(T4+T5+T6+T7+T8+T13+T14+T15)*Summary!$R$4+(T9+T10+T11+T12)*Summary!$S$4</f>
        <v>0</v>
      </c>
    </row>
    <row r="54" spans="1:10" x14ac:dyDescent="0.4">
      <c r="A54" s="118" t="s">
        <v>128</v>
      </c>
      <c r="B54" s="122">
        <f>B52/B53</f>
        <v>0</v>
      </c>
      <c r="C54" s="122">
        <f t="shared" ref="C54:I54" si="31">C52/C53</f>
        <v>0</v>
      </c>
      <c r="D54" s="122">
        <f t="shared" si="31"/>
        <v>0</v>
      </c>
      <c r="E54" s="122" t="e">
        <f t="shared" si="31"/>
        <v>#VALUE!</v>
      </c>
      <c r="F54" s="122" t="e">
        <f t="shared" si="31"/>
        <v>#VALUE!</v>
      </c>
      <c r="G54" s="122" t="e">
        <f t="shared" si="31"/>
        <v>#VALUE!</v>
      </c>
      <c r="H54" s="122" t="e">
        <f t="shared" si="31"/>
        <v>#VALUE!</v>
      </c>
      <c r="I54" s="134" t="e">
        <f t="shared" si="31"/>
        <v>#VALUE!</v>
      </c>
      <c r="J54" s="145"/>
    </row>
  </sheetData>
  <mergeCells count="3">
    <mergeCell ref="A1:I1"/>
    <mergeCell ref="A23:I23"/>
    <mergeCell ref="A38:I3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7C80"/>
  </sheetPr>
  <dimension ref="A1:BN101"/>
  <sheetViews>
    <sheetView topLeftCell="E1" workbookViewId="0">
      <selection activeCell="J21" sqref="J21"/>
    </sheetView>
  </sheetViews>
  <sheetFormatPr defaultRowHeight="14.6" x14ac:dyDescent="0.4"/>
  <cols>
    <col min="6" max="6" width="28.3828125" customWidth="1"/>
    <col min="13" max="13" width="14.15234375" customWidth="1"/>
    <col min="14" max="14" width="20" customWidth="1"/>
    <col min="16" max="16" width="27.53515625" customWidth="1"/>
    <col min="17" max="17" width="25" customWidth="1"/>
    <col min="18" max="27" width="21.15234375" customWidth="1"/>
  </cols>
  <sheetData>
    <row r="1" spans="1:66" ht="29.15" x14ac:dyDescent="0.4">
      <c r="A1" s="146" t="s">
        <v>77</v>
      </c>
      <c r="B1" s="147"/>
      <c r="C1" s="147"/>
      <c r="D1" s="147"/>
      <c r="E1" s="147"/>
      <c r="F1" s="148"/>
      <c r="K1" s="21" t="s">
        <v>76</v>
      </c>
      <c r="L1" s="21" t="s">
        <v>12</v>
      </c>
      <c r="M1" s="21" t="s">
        <v>109</v>
      </c>
      <c r="N1" s="62" t="s">
        <v>110</v>
      </c>
      <c r="O1" s="21"/>
      <c r="P1" s="21" t="s">
        <v>64</v>
      </c>
      <c r="Q1" s="21" t="s">
        <v>65</v>
      </c>
      <c r="R1" s="21" t="s">
        <v>66</v>
      </c>
      <c r="S1" s="21" t="s">
        <v>67</v>
      </c>
      <c r="T1" s="21" t="s">
        <v>68</v>
      </c>
      <c r="U1" s="21" t="s">
        <v>69</v>
      </c>
      <c r="V1" s="21" t="s">
        <v>70</v>
      </c>
      <c r="W1" s="21" t="s">
        <v>71</v>
      </c>
      <c r="X1" s="21" t="s">
        <v>72</v>
      </c>
      <c r="Y1" s="21" t="s">
        <v>73</v>
      </c>
      <c r="Z1" s="21" t="s">
        <v>74</v>
      </c>
      <c r="AA1" s="21" t="s">
        <v>75</v>
      </c>
      <c r="AB1" s="21"/>
      <c r="AC1" s="21" t="s">
        <v>64</v>
      </c>
      <c r="AD1" s="21" t="s">
        <v>65</v>
      </c>
      <c r="AE1" s="21" t="s">
        <v>66</v>
      </c>
      <c r="AF1" s="21" t="s">
        <v>67</v>
      </c>
      <c r="AG1" s="21" t="s">
        <v>68</v>
      </c>
      <c r="AH1" s="21" t="s">
        <v>69</v>
      </c>
      <c r="AI1" s="21" t="s">
        <v>70</v>
      </c>
      <c r="AJ1" s="21" t="s">
        <v>71</v>
      </c>
      <c r="AK1" s="21" t="s">
        <v>72</v>
      </c>
      <c r="AL1" s="21" t="s">
        <v>73</v>
      </c>
      <c r="AM1" s="21" t="s">
        <v>74</v>
      </c>
      <c r="AN1" s="21" t="s">
        <v>75</v>
      </c>
      <c r="AO1" s="21"/>
      <c r="AP1" s="21" t="s">
        <v>64</v>
      </c>
      <c r="AQ1" s="21" t="s">
        <v>65</v>
      </c>
      <c r="AR1" s="21" t="s">
        <v>66</v>
      </c>
      <c r="AS1" s="21" t="s">
        <v>67</v>
      </c>
      <c r="AT1" s="21" t="s">
        <v>68</v>
      </c>
      <c r="AU1" s="21" t="s">
        <v>69</v>
      </c>
      <c r="AV1" s="21" t="s">
        <v>70</v>
      </c>
      <c r="AW1" s="21" t="s">
        <v>71</v>
      </c>
      <c r="AX1" s="21" t="s">
        <v>72</v>
      </c>
      <c r="AY1" s="21" t="s">
        <v>73</v>
      </c>
      <c r="AZ1" s="21" t="s">
        <v>74</v>
      </c>
      <c r="BA1" s="21" t="s">
        <v>75</v>
      </c>
      <c r="BB1" s="21"/>
      <c r="BC1" s="21" t="s">
        <v>64</v>
      </c>
      <c r="BD1" s="21" t="s">
        <v>65</v>
      </c>
      <c r="BE1" s="21" t="s">
        <v>66</v>
      </c>
      <c r="BF1" s="21" t="s">
        <v>67</v>
      </c>
      <c r="BG1" s="21" t="s">
        <v>68</v>
      </c>
      <c r="BH1" s="21" t="s">
        <v>69</v>
      </c>
      <c r="BI1" s="21" t="s">
        <v>70</v>
      </c>
      <c r="BJ1" s="21" t="s">
        <v>71</v>
      </c>
      <c r="BK1" s="21" t="s">
        <v>72</v>
      </c>
      <c r="BL1" s="21" t="s">
        <v>73</v>
      </c>
      <c r="BM1" s="21" t="s">
        <v>74</v>
      </c>
      <c r="BN1" s="21" t="s">
        <v>75</v>
      </c>
    </row>
    <row r="2" spans="1:66" ht="32.25" customHeight="1" x14ac:dyDescent="0.4">
      <c r="A2" s="74" t="s">
        <v>64</v>
      </c>
      <c r="B2" s="207" t="s">
        <v>96</v>
      </c>
      <c r="C2" s="208"/>
      <c r="D2" s="208"/>
      <c r="E2" s="208"/>
      <c r="F2" s="209"/>
      <c r="K2" s="21">
        <v>10</v>
      </c>
      <c r="L2" s="21">
        <f>1220*K2</f>
        <v>12200</v>
      </c>
      <c r="M2" s="66">
        <f>L2/450715</f>
        <v>2.706810290316497E-2</v>
      </c>
      <c r="N2" s="21"/>
      <c r="O2" s="21" t="s">
        <v>77</v>
      </c>
      <c r="P2" s="151" t="s">
        <v>141</v>
      </c>
      <c r="Q2" s="62" t="s">
        <v>138</v>
      </c>
      <c r="R2" s="62" t="s">
        <v>139</v>
      </c>
      <c r="S2" s="62" t="s">
        <v>140</v>
      </c>
      <c r="T2" s="64" t="s">
        <v>81</v>
      </c>
      <c r="U2" s="62" t="s">
        <v>82</v>
      </c>
      <c r="V2" s="62" t="s">
        <v>83</v>
      </c>
      <c r="W2" s="62" t="s">
        <v>84</v>
      </c>
      <c r="X2" s="21" t="s">
        <v>85</v>
      </c>
      <c r="Y2" s="62" t="s">
        <v>86</v>
      </c>
      <c r="Z2" s="62" t="s">
        <v>87</v>
      </c>
      <c r="AA2" s="62" t="s">
        <v>88</v>
      </c>
      <c r="AB2" s="21"/>
      <c r="AC2" s="66">
        <f>(BC2-AP2)/AP2</f>
        <v>-2.2093081573365675E-3</v>
      </c>
      <c r="AD2" s="66">
        <f t="shared" ref="AD2:AN17" si="0">(BD2-AQ2)/AQ2</f>
        <v>-3.9923371285937398E-2</v>
      </c>
      <c r="AE2" s="66">
        <f t="shared" si="0"/>
        <v>-2.8374684749335462E-2</v>
      </c>
      <c r="AF2" s="66">
        <f t="shared" si="0"/>
        <v>-5.4558409257341178E-2</v>
      </c>
      <c r="AG2" s="66">
        <f t="shared" si="0"/>
        <v>-5.1872245428706248E-2</v>
      </c>
      <c r="AH2" s="66">
        <f t="shared" si="0"/>
        <v>-8.3634461292348944E-2</v>
      </c>
      <c r="AI2" s="66">
        <f t="shared" si="0"/>
        <v>-6.2101466562614983E-2</v>
      </c>
      <c r="AJ2" s="66">
        <f t="shared" si="0"/>
        <v>-4.499300434138815E-2</v>
      </c>
      <c r="AK2" s="66">
        <f t="shared" si="0"/>
        <v>-3.0883217268954741E-2</v>
      </c>
      <c r="AL2" s="66">
        <f t="shared" si="0"/>
        <v>-2.245683991118759E-2</v>
      </c>
      <c r="AM2" s="66">
        <f t="shared" si="0"/>
        <v>-2.0223248122373035E-2</v>
      </c>
      <c r="AN2" s="66">
        <f t="shared" si="0"/>
        <v>-1.7324872499290548E-2</v>
      </c>
      <c r="AO2" s="21"/>
      <c r="AP2" s="21">
        <v>77.761899999999997</v>
      </c>
      <c r="AQ2" s="21">
        <v>84.772400000000005</v>
      </c>
      <c r="AR2" s="21">
        <v>82.355099999999993</v>
      </c>
      <c r="AS2" s="21">
        <v>75.788499999999999</v>
      </c>
      <c r="AT2" s="21">
        <v>69.520799999999994</v>
      </c>
      <c r="AU2" s="21">
        <v>49.508299999999998</v>
      </c>
      <c r="AV2" s="21">
        <v>49.462600000000002</v>
      </c>
      <c r="AW2" s="21">
        <v>41.668700000000001</v>
      </c>
      <c r="AX2" s="21">
        <v>112.294</v>
      </c>
      <c r="AY2" s="21">
        <v>110.345</v>
      </c>
      <c r="AZ2" s="21">
        <v>116.104</v>
      </c>
      <c r="BA2" s="21">
        <v>72.254499999999993</v>
      </c>
      <c r="BB2" s="21"/>
      <c r="BC2" s="21">
        <v>77.590100000000007</v>
      </c>
      <c r="BD2" s="21">
        <v>81.388000000000005</v>
      </c>
      <c r="BE2" s="21">
        <v>80.018299999999996</v>
      </c>
      <c r="BF2" s="21">
        <v>71.653599999999997</v>
      </c>
      <c r="BG2" s="21">
        <v>65.914599999999993</v>
      </c>
      <c r="BH2" s="21">
        <v>45.367699999999999</v>
      </c>
      <c r="BI2" s="21">
        <v>46.390900000000002</v>
      </c>
      <c r="BJ2" s="21">
        <v>39.793900000000001</v>
      </c>
      <c r="BK2" s="21">
        <v>108.82599999999999</v>
      </c>
      <c r="BL2" s="21">
        <v>107.867</v>
      </c>
      <c r="BM2" s="21">
        <v>113.756</v>
      </c>
      <c r="BN2" s="21">
        <v>71.002700000000004</v>
      </c>
    </row>
    <row r="3" spans="1:66" x14ac:dyDescent="0.4">
      <c r="A3" s="74" t="s">
        <v>65</v>
      </c>
      <c r="B3" s="207" t="s">
        <v>78</v>
      </c>
      <c r="C3" s="208"/>
      <c r="D3" s="208"/>
      <c r="E3" s="208"/>
      <c r="F3" s="209"/>
      <c r="K3" s="21">
        <v>20</v>
      </c>
      <c r="L3" s="21">
        <f t="shared" ref="L3:L66" si="1">1220*K3</f>
        <v>24400</v>
      </c>
      <c r="M3" s="66">
        <f t="shared" ref="M3:M66" si="2">L3/450715</f>
        <v>5.413620580632994E-2</v>
      </c>
      <c r="N3" s="21"/>
      <c r="O3" s="21"/>
      <c r="P3" s="21"/>
      <c r="Q3" s="21"/>
      <c r="R3" s="21"/>
      <c r="S3" s="21"/>
      <c r="T3" s="21"/>
      <c r="U3" s="21"/>
      <c r="V3" s="21"/>
      <c r="W3" s="21"/>
      <c r="X3" s="21"/>
      <c r="Y3" s="21"/>
      <c r="Z3" s="21"/>
      <c r="AA3" s="21"/>
      <c r="AB3" s="21"/>
      <c r="AC3" s="66">
        <f t="shared" ref="AC3:AN37" si="3">(BC3-AP3)/AP3</f>
        <v>-3.4734233602831122E-3</v>
      </c>
      <c r="AD3" s="66">
        <f t="shared" si="0"/>
        <v>-4.9615204948780529E-2</v>
      </c>
      <c r="AE3" s="66">
        <f t="shared" si="0"/>
        <v>-3.9764386176448077E-2</v>
      </c>
      <c r="AF3" s="66">
        <f t="shared" si="0"/>
        <v>-6.0269038178615515E-2</v>
      </c>
      <c r="AG3" s="66">
        <f t="shared" si="0"/>
        <v>-5.6256544803857084E-2</v>
      </c>
      <c r="AH3" s="66">
        <f t="shared" si="0"/>
        <v>-0.13537326064518479</v>
      </c>
      <c r="AI3" s="66">
        <f t="shared" si="0"/>
        <v>-9.843194656164464E-2</v>
      </c>
      <c r="AJ3" s="66">
        <f t="shared" si="0"/>
        <v>-5.3642182261505612E-2</v>
      </c>
      <c r="AK3" s="66">
        <f t="shared" si="0"/>
        <v>-5.5897910841184756E-2</v>
      </c>
      <c r="AL3" s="66">
        <f t="shared" si="0"/>
        <v>-3.5950881326747917E-2</v>
      </c>
      <c r="AM3" s="66">
        <f t="shared" si="0"/>
        <v>-3.1764624819127701E-2</v>
      </c>
      <c r="AN3" s="66">
        <f t="shared" si="0"/>
        <v>-2.4222712772214775E-2</v>
      </c>
      <c r="AO3" s="21"/>
      <c r="AP3" s="21">
        <v>77.761899999999997</v>
      </c>
      <c r="AQ3" s="21">
        <v>84.772400000000005</v>
      </c>
      <c r="AR3" s="21">
        <v>82.355099999999993</v>
      </c>
      <c r="AS3" s="21">
        <v>75.788499999999999</v>
      </c>
      <c r="AT3" s="21">
        <v>69.520799999999994</v>
      </c>
      <c r="AU3" s="21">
        <v>49.508299999999998</v>
      </c>
      <c r="AV3" s="21">
        <v>49.462600000000002</v>
      </c>
      <c r="AW3" s="21">
        <v>41.668700000000001</v>
      </c>
      <c r="AX3" s="21">
        <v>112.294</v>
      </c>
      <c r="AY3" s="21">
        <v>110.345</v>
      </c>
      <c r="AZ3" s="21">
        <v>116.104</v>
      </c>
      <c r="BA3" s="21">
        <v>72.254499999999993</v>
      </c>
      <c r="BB3" s="21"/>
      <c r="BC3" s="21">
        <v>77.491799999999998</v>
      </c>
      <c r="BD3" s="21">
        <v>80.566400000000002</v>
      </c>
      <c r="BE3" s="21">
        <v>79.080299999999994</v>
      </c>
      <c r="BF3" s="21">
        <v>71.220799999999997</v>
      </c>
      <c r="BG3" s="21">
        <v>65.609800000000007</v>
      </c>
      <c r="BH3" s="21">
        <v>42.806199999999997</v>
      </c>
      <c r="BI3" s="21">
        <v>44.593899999999998</v>
      </c>
      <c r="BJ3" s="21">
        <v>39.433500000000002</v>
      </c>
      <c r="BK3" s="21">
        <v>106.017</v>
      </c>
      <c r="BL3" s="21">
        <v>106.378</v>
      </c>
      <c r="BM3" s="21">
        <v>112.416</v>
      </c>
      <c r="BN3" s="21">
        <v>70.504300000000001</v>
      </c>
    </row>
    <row r="4" spans="1:66" x14ac:dyDescent="0.4">
      <c r="A4" s="74" t="s">
        <v>66</v>
      </c>
      <c r="B4" s="207" t="s">
        <v>79</v>
      </c>
      <c r="C4" s="208"/>
      <c r="D4" s="208"/>
      <c r="E4" s="208"/>
      <c r="F4" s="209"/>
      <c r="K4" s="21">
        <v>30</v>
      </c>
      <c r="L4" s="21">
        <f t="shared" si="1"/>
        <v>36600</v>
      </c>
      <c r="M4" s="66">
        <f t="shared" si="2"/>
        <v>8.120430870949491E-2</v>
      </c>
      <c r="N4" s="21"/>
      <c r="O4" s="21"/>
      <c r="P4" s="21"/>
      <c r="Q4" s="21"/>
      <c r="R4" s="21"/>
      <c r="S4" s="21"/>
      <c r="T4" s="21"/>
      <c r="U4" s="21"/>
      <c r="V4" s="21"/>
      <c r="W4" s="21"/>
      <c r="X4" s="21"/>
      <c r="Y4" s="21"/>
      <c r="Z4" s="21"/>
      <c r="AA4" s="21"/>
      <c r="AB4" s="21"/>
      <c r="AC4" s="66">
        <f t="shared" si="3"/>
        <v>-4.7375385632294747E-3</v>
      </c>
      <c r="AD4" s="66">
        <f t="shared" si="0"/>
        <v>-5.4109592272956801E-2</v>
      </c>
      <c r="AE4" s="66">
        <f t="shared" si="0"/>
        <v>-4.9416490296290062E-2</v>
      </c>
      <c r="AF4" s="66">
        <f t="shared" si="0"/>
        <v>-6.5979667099889852E-2</v>
      </c>
      <c r="AG4" s="66">
        <f t="shared" si="0"/>
        <v>-6.064084417900812E-2</v>
      </c>
      <c r="AH4" s="66">
        <f t="shared" si="0"/>
        <v>-0.15030813015191388</v>
      </c>
      <c r="AI4" s="66">
        <f t="shared" si="0"/>
        <v>-0.12794111106169104</v>
      </c>
      <c r="AJ4" s="66">
        <f t="shared" si="0"/>
        <v>-6.2291360181623248E-2</v>
      </c>
      <c r="AK4" s="66">
        <f t="shared" si="0"/>
        <v>-6.4954494452063305E-2</v>
      </c>
      <c r="AL4" s="66">
        <f t="shared" si="0"/>
        <v>-3.9902125152929499E-2</v>
      </c>
      <c r="AM4" s="66">
        <f t="shared" si="0"/>
        <v>-3.7991800454764704E-2</v>
      </c>
      <c r="AN4" s="66">
        <f t="shared" si="0"/>
        <v>-2.8951829989827562E-2</v>
      </c>
      <c r="AO4" s="21"/>
      <c r="AP4" s="21">
        <v>77.761899999999997</v>
      </c>
      <c r="AQ4" s="21">
        <v>84.772400000000005</v>
      </c>
      <c r="AR4" s="21">
        <v>82.355099999999993</v>
      </c>
      <c r="AS4" s="21">
        <v>75.788499999999999</v>
      </c>
      <c r="AT4" s="21">
        <v>69.520799999999994</v>
      </c>
      <c r="AU4" s="21">
        <v>49.508299999999998</v>
      </c>
      <c r="AV4" s="21">
        <v>49.462600000000002</v>
      </c>
      <c r="AW4" s="21">
        <v>41.668700000000001</v>
      </c>
      <c r="AX4" s="21">
        <v>112.294</v>
      </c>
      <c r="AY4" s="21">
        <v>110.345</v>
      </c>
      <c r="AZ4" s="21">
        <v>116.104</v>
      </c>
      <c r="BA4" s="21">
        <v>72.254499999999993</v>
      </c>
      <c r="BB4" s="21"/>
      <c r="BC4" s="21">
        <v>77.393500000000003</v>
      </c>
      <c r="BD4" s="21">
        <v>80.185400000000001</v>
      </c>
      <c r="BE4" s="21">
        <v>78.285399999999996</v>
      </c>
      <c r="BF4" s="21">
        <v>70.787999999999997</v>
      </c>
      <c r="BG4" s="21">
        <v>65.305000000000007</v>
      </c>
      <c r="BH4" s="21">
        <v>42.066800000000001</v>
      </c>
      <c r="BI4" s="21">
        <v>43.134300000000003</v>
      </c>
      <c r="BJ4" s="21">
        <v>39.073099999999997</v>
      </c>
      <c r="BK4" s="21">
        <v>105</v>
      </c>
      <c r="BL4" s="21">
        <v>105.94199999999999</v>
      </c>
      <c r="BM4" s="21">
        <v>111.693</v>
      </c>
      <c r="BN4" s="21">
        <v>70.162599999999998</v>
      </c>
    </row>
    <row r="5" spans="1:66" x14ac:dyDescent="0.4">
      <c r="A5" s="74" t="s">
        <v>67</v>
      </c>
      <c r="B5" s="150" t="s">
        <v>80</v>
      </c>
      <c r="C5" s="149"/>
      <c r="D5" s="149"/>
      <c r="E5" s="149"/>
      <c r="F5" s="149"/>
      <c r="K5" s="21">
        <v>40</v>
      </c>
      <c r="L5" s="21">
        <f t="shared" si="1"/>
        <v>48800</v>
      </c>
      <c r="M5" s="66">
        <f t="shared" si="2"/>
        <v>0.10827241161265988</v>
      </c>
      <c r="N5" s="21"/>
      <c r="O5" s="21"/>
      <c r="P5" s="21"/>
      <c r="Q5" s="21"/>
      <c r="R5" s="21"/>
      <c r="S5" s="21"/>
      <c r="T5" s="21"/>
      <c r="U5" s="21"/>
      <c r="V5" s="21"/>
      <c r="W5" s="21"/>
      <c r="X5" s="21"/>
      <c r="Y5" s="21"/>
      <c r="Z5" s="21"/>
      <c r="AA5" s="21"/>
      <c r="AB5" s="21"/>
      <c r="AC5" s="66">
        <f t="shared" si="3"/>
        <v>-6.0016537661760194E-3</v>
      </c>
      <c r="AD5" s="66">
        <f t="shared" si="0"/>
        <v>-5.6696519150100821E-2</v>
      </c>
      <c r="AE5" s="66">
        <f t="shared" si="0"/>
        <v>-5.4634139233635741E-2</v>
      </c>
      <c r="AF5" s="66">
        <f t="shared" si="0"/>
        <v>-7.1690296021164196E-2</v>
      </c>
      <c r="AG5" s="66">
        <f t="shared" si="0"/>
        <v>-6.5025143554159157E-2</v>
      </c>
      <c r="AH5" s="66">
        <f t="shared" si="0"/>
        <v>-0.16524501952197909</v>
      </c>
      <c r="AI5" s="66">
        <f t="shared" si="0"/>
        <v>-0.13966512071747139</v>
      </c>
      <c r="AJ5" s="66">
        <f t="shared" si="0"/>
        <v>-7.0942937984626336E-2</v>
      </c>
      <c r="AK5" s="66">
        <f t="shared" si="0"/>
        <v>-7.2301280567082835E-2</v>
      </c>
      <c r="AL5" s="66">
        <f t="shared" si="0"/>
        <v>-4.386243146495087E-2</v>
      </c>
      <c r="AM5" s="66">
        <f t="shared" si="0"/>
        <v>-4.2556673327361697E-2</v>
      </c>
      <c r="AN5" s="66">
        <f t="shared" si="0"/>
        <v>-3.3680947207440345E-2</v>
      </c>
      <c r="AO5" s="21"/>
      <c r="AP5" s="21">
        <v>77.761899999999997</v>
      </c>
      <c r="AQ5" s="21">
        <v>84.772400000000005</v>
      </c>
      <c r="AR5" s="21">
        <v>82.355099999999993</v>
      </c>
      <c r="AS5" s="21">
        <v>75.788499999999999</v>
      </c>
      <c r="AT5" s="21">
        <v>69.520799999999994</v>
      </c>
      <c r="AU5" s="21">
        <v>49.508299999999998</v>
      </c>
      <c r="AV5" s="21">
        <v>49.462600000000002</v>
      </c>
      <c r="AW5" s="21">
        <v>41.668700000000001</v>
      </c>
      <c r="AX5" s="21">
        <v>112.294</v>
      </c>
      <c r="AY5" s="21">
        <v>110.345</v>
      </c>
      <c r="AZ5" s="21">
        <v>116.104</v>
      </c>
      <c r="BA5" s="21">
        <v>72.254499999999993</v>
      </c>
      <c r="BB5" s="21"/>
      <c r="BC5" s="21">
        <v>77.295199999999994</v>
      </c>
      <c r="BD5" s="21">
        <v>79.966099999999997</v>
      </c>
      <c r="BE5" s="21">
        <v>77.855699999999999</v>
      </c>
      <c r="BF5" s="21">
        <v>70.355199999999996</v>
      </c>
      <c r="BG5" s="21">
        <v>65.000200000000007</v>
      </c>
      <c r="BH5" s="21">
        <v>41.327300000000001</v>
      </c>
      <c r="BI5" s="21">
        <v>42.554400000000001</v>
      </c>
      <c r="BJ5" s="21">
        <v>38.712600000000002</v>
      </c>
      <c r="BK5" s="21">
        <v>104.175</v>
      </c>
      <c r="BL5" s="21">
        <v>105.505</v>
      </c>
      <c r="BM5" s="21">
        <v>111.163</v>
      </c>
      <c r="BN5" s="21">
        <v>69.820899999999995</v>
      </c>
    </row>
    <row r="6" spans="1:66" x14ac:dyDescent="0.4">
      <c r="A6" s="74" t="s">
        <v>68</v>
      </c>
      <c r="B6" s="149" t="s">
        <v>89</v>
      </c>
      <c r="C6" s="149"/>
      <c r="D6" s="149"/>
      <c r="E6" s="149"/>
      <c r="F6" s="149"/>
      <c r="K6" s="21">
        <v>50</v>
      </c>
      <c r="L6" s="21">
        <f t="shared" si="1"/>
        <v>61000</v>
      </c>
      <c r="M6" s="66">
        <f t="shared" si="2"/>
        <v>0.13534051451582485</v>
      </c>
      <c r="N6" s="21"/>
      <c r="O6" s="21"/>
      <c r="P6" s="21"/>
      <c r="Q6" s="21"/>
      <c r="R6" s="21"/>
      <c r="S6" s="21"/>
      <c r="T6" s="21"/>
      <c r="U6" s="21"/>
      <c r="V6" s="21"/>
      <c r="W6" s="21"/>
      <c r="X6" s="21"/>
      <c r="Y6" s="21"/>
      <c r="Z6" s="21"/>
      <c r="AA6" s="21"/>
      <c r="AB6" s="21"/>
      <c r="AC6" s="66">
        <f t="shared" si="3"/>
        <v>-7.2657689691223819E-3</v>
      </c>
      <c r="AD6" s="66">
        <f t="shared" si="0"/>
        <v>-5.9282266398025862E-2</v>
      </c>
      <c r="AE6" s="66">
        <f t="shared" si="0"/>
        <v>-5.5139268849166562E-2</v>
      </c>
      <c r="AF6" s="66">
        <f t="shared" si="0"/>
        <v>-7.740092494243854E-2</v>
      </c>
      <c r="AG6" s="66">
        <f t="shared" si="0"/>
        <v>-6.9408004510880181E-2</v>
      </c>
      <c r="AH6" s="66">
        <f t="shared" si="0"/>
        <v>-0.1801819088920443</v>
      </c>
      <c r="AI6" s="66">
        <f t="shared" si="0"/>
        <v>-0.1476368003299463</v>
      </c>
      <c r="AJ6" s="66">
        <f t="shared" si="0"/>
        <v>-7.9592115904743799E-2</v>
      </c>
      <c r="AK6" s="66">
        <f t="shared" si="0"/>
        <v>-7.9639161486811383E-2</v>
      </c>
      <c r="AL6" s="66">
        <f t="shared" si="0"/>
        <v>-4.7822737776972234E-2</v>
      </c>
      <c r="AM6" s="66">
        <f t="shared" si="0"/>
        <v>-4.7130159167642752E-2</v>
      </c>
      <c r="AN6" s="66">
        <f t="shared" si="0"/>
        <v>-3.8410064425052938E-2</v>
      </c>
      <c r="AO6" s="21"/>
      <c r="AP6" s="21">
        <v>77.761899999999997</v>
      </c>
      <c r="AQ6" s="21">
        <v>84.772400000000005</v>
      </c>
      <c r="AR6" s="21">
        <v>82.355099999999993</v>
      </c>
      <c r="AS6" s="21">
        <v>75.788499999999999</v>
      </c>
      <c r="AT6" s="21">
        <v>69.520799999999994</v>
      </c>
      <c r="AU6" s="21">
        <v>49.508299999999998</v>
      </c>
      <c r="AV6" s="21">
        <v>49.462600000000002</v>
      </c>
      <c r="AW6" s="21">
        <v>41.668700000000001</v>
      </c>
      <c r="AX6" s="21">
        <v>112.294</v>
      </c>
      <c r="AY6" s="21">
        <v>110.345</v>
      </c>
      <c r="AZ6" s="21">
        <v>116.104</v>
      </c>
      <c r="BA6" s="21">
        <v>72.254499999999993</v>
      </c>
      <c r="BB6" s="21"/>
      <c r="BC6" s="21">
        <v>77.196899999999999</v>
      </c>
      <c r="BD6" s="21">
        <v>79.746899999999997</v>
      </c>
      <c r="BE6" s="21">
        <v>77.814099999999996</v>
      </c>
      <c r="BF6" s="21">
        <v>69.922399999999996</v>
      </c>
      <c r="BG6" s="21">
        <v>64.695499999999996</v>
      </c>
      <c r="BH6" s="21">
        <v>40.587800000000001</v>
      </c>
      <c r="BI6" s="21">
        <v>42.1601</v>
      </c>
      <c r="BJ6" s="21">
        <v>38.352200000000003</v>
      </c>
      <c r="BK6" s="21">
        <v>103.351</v>
      </c>
      <c r="BL6" s="21">
        <v>105.068</v>
      </c>
      <c r="BM6" s="21">
        <v>110.63200000000001</v>
      </c>
      <c r="BN6" s="21">
        <v>69.479200000000006</v>
      </c>
    </row>
    <row r="7" spans="1:66" x14ac:dyDescent="0.4">
      <c r="A7" s="74" t="s">
        <v>69</v>
      </c>
      <c r="B7" s="149" t="s">
        <v>82</v>
      </c>
      <c r="C7" s="149"/>
      <c r="D7" s="149"/>
      <c r="E7" s="149"/>
      <c r="F7" s="149"/>
      <c r="K7" s="21">
        <v>60</v>
      </c>
      <c r="L7" s="21">
        <f t="shared" si="1"/>
        <v>73200</v>
      </c>
      <c r="M7" s="66">
        <f t="shared" si="2"/>
        <v>0.16240861741898982</v>
      </c>
      <c r="N7" s="21"/>
      <c r="O7" s="21"/>
      <c r="P7" s="21"/>
      <c r="Q7" s="21"/>
      <c r="R7" s="21"/>
      <c r="S7" s="21"/>
      <c r="T7" s="21"/>
      <c r="U7" s="21"/>
      <c r="V7" s="21"/>
      <c r="W7" s="21"/>
      <c r="X7" s="21"/>
      <c r="Y7" s="21"/>
      <c r="Z7" s="21"/>
      <c r="AA7" s="21"/>
      <c r="AB7" s="21"/>
      <c r="AC7" s="66">
        <f t="shared" si="3"/>
        <v>-8.5298841720687444E-3</v>
      </c>
      <c r="AD7" s="66">
        <f t="shared" si="0"/>
        <v>-6.1868013645950903E-2</v>
      </c>
      <c r="AE7" s="66">
        <f t="shared" si="0"/>
        <v>-5.5644398464697389E-2</v>
      </c>
      <c r="AF7" s="66">
        <f t="shared" si="0"/>
        <v>-8.311155386371287E-2</v>
      </c>
      <c r="AG7" s="66">
        <f t="shared" si="0"/>
        <v>-7.3792303886031224E-2</v>
      </c>
      <c r="AH7" s="66">
        <f t="shared" si="0"/>
        <v>-0.19511677839877356</v>
      </c>
      <c r="AI7" s="66">
        <f t="shared" si="0"/>
        <v>-0.15561050167197032</v>
      </c>
      <c r="AJ7" s="66">
        <f t="shared" si="0"/>
        <v>-8.8241293824861428E-2</v>
      </c>
      <c r="AK7" s="66">
        <f t="shared" si="0"/>
        <v>-8.6977042406539945E-2</v>
      </c>
      <c r="AL7" s="66">
        <f t="shared" si="0"/>
        <v>-5.1783044088993598E-2</v>
      </c>
      <c r="AM7" s="66">
        <f t="shared" si="0"/>
        <v>-5.1695032040239744E-2</v>
      </c>
      <c r="AN7" s="66">
        <f t="shared" si="0"/>
        <v>-4.3137797645821194E-2</v>
      </c>
      <c r="AO7" s="21"/>
      <c r="AP7" s="21">
        <v>77.761899999999997</v>
      </c>
      <c r="AQ7" s="21">
        <v>84.772400000000005</v>
      </c>
      <c r="AR7" s="21">
        <v>82.355099999999993</v>
      </c>
      <c r="AS7" s="21">
        <v>75.788499999999999</v>
      </c>
      <c r="AT7" s="21">
        <v>69.520799999999994</v>
      </c>
      <c r="AU7" s="21">
        <v>49.508299999999998</v>
      </c>
      <c r="AV7" s="21">
        <v>49.462600000000002</v>
      </c>
      <c r="AW7" s="21">
        <v>41.668700000000001</v>
      </c>
      <c r="AX7" s="21">
        <v>112.294</v>
      </c>
      <c r="AY7" s="21">
        <v>110.345</v>
      </c>
      <c r="AZ7" s="21">
        <v>116.104</v>
      </c>
      <c r="BA7" s="21">
        <v>72.254499999999993</v>
      </c>
      <c r="BB7" s="21"/>
      <c r="BC7" s="21">
        <v>77.098600000000005</v>
      </c>
      <c r="BD7" s="21">
        <v>79.527699999999996</v>
      </c>
      <c r="BE7" s="21">
        <v>77.772499999999994</v>
      </c>
      <c r="BF7" s="21">
        <v>69.489599999999996</v>
      </c>
      <c r="BG7" s="21">
        <v>64.390699999999995</v>
      </c>
      <c r="BH7" s="21">
        <v>39.848399999999998</v>
      </c>
      <c r="BI7" s="21">
        <v>41.765700000000002</v>
      </c>
      <c r="BJ7" s="21">
        <v>37.991799999999998</v>
      </c>
      <c r="BK7" s="21">
        <v>102.527</v>
      </c>
      <c r="BL7" s="21">
        <v>104.631</v>
      </c>
      <c r="BM7" s="21">
        <v>110.102</v>
      </c>
      <c r="BN7" s="21">
        <v>69.137600000000006</v>
      </c>
    </row>
    <row r="8" spans="1:66" x14ac:dyDescent="0.4">
      <c r="A8" s="74" t="s">
        <v>70</v>
      </c>
      <c r="B8" s="149" t="s">
        <v>83</v>
      </c>
      <c r="C8" s="149"/>
      <c r="D8" s="149"/>
      <c r="E8" s="149"/>
      <c r="F8" s="149"/>
      <c r="K8" s="21">
        <v>70</v>
      </c>
      <c r="L8" s="21">
        <f t="shared" si="1"/>
        <v>85400</v>
      </c>
      <c r="M8" s="66">
        <f t="shared" si="2"/>
        <v>0.18947672032215479</v>
      </c>
      <c r="N8" s="21"/>
      <c r="O8" s="21"/>
      <c r="P8" s="21"/>
      <c r="Q8" s="21"/>
      <c r="R8" s="21"/>
      <c r="S8" s="21"/>
      <c r="T8" s="21"/>
      <c r="U8" s="21"/>
      <c r="V8" s="21"/>
      <c r="W8" s="21"/>
      <c r="X8" s="21"/>
      <c r="Y8" s="21"/>
      <c r="Z8" s="21"/>
      <c r="AA8" s="21"/>
      <c r="AB8" s="21"/>
      <c r="AC8" s="66">
        <f t="shared" si="3"/>
        <v>-9.7939993750152891E-3</v>
      </c>
      <c r="AD8" s="66">
        <f t="shared" si="0"/>
        <v>-6.4453760893875944E-2</v>
      </c>
      <c r="AE8" s="66">
        <f t="shared" si="0"/>
        <v>-5.6148313826344685E-2</v>
      </c>
      <c r="AF8" s="66">
        <f t="shared" si="0"/>
        <v>-8.8822182784987214E-2</v>
      </c>
      <c r="AG8" s="66">
        <f t="shared" si="0"/>
        <v>-7.8176603261182254E-2</v>
      </c>
      <c r="AH8" s="66">
        <f t="shared" si="0"/>
        <v>-0.1974537602785795</v>
      </c>
      <c r="AI8" s="66">
        <f t="shared" si="0"/>
        <v>-0.16358218128444521</v>
      </c>
      <c r="AJ8" s="66">
        <f t="shared" si="0"/>
        <v>-9.689047174497889E-2</v>
      </c>
      <c r="AK8" s="66">
        <f t="shared" si="0"/>
        <v>-9.4323828521559475E-2</v>
      </c>
      <c r="AL8" s="66">
        <f t="shared" si="0"/>
        <v>-5.5743350401014968E-2</v>
      </c>
      <c r="AM8" s="66">
        <f t="shared" si="0"/>
        <v>-5.6259904912836736E-2</v>
      </c>
      <c r="AN8" s="66">
        <f t="shared" si="0"/>
        <v>-4.7866914863433974E-2</v>
      </c>
      <c r="AO8" s="21"/>
      <c r="AP8" s="21">
        <v>77.761899999999997</v>
      </c>
      <c r="AQ8" s="21">
        <v>84.772400000000005</v>
      </c>
      <c r="AR8" s="21">
        <v>82.355099999999993</v>
      </c>
      <c r="AS8" s="21">
        <v>75.788499999999999</v>
      </c>
      <c r="AT8" s="21">
        <v>69.520799999999994</v>
      </c>
      <c r="AU8" s="21">
        <v>49.508299999999998</v>
      </c>
      <c r="AV8" s="21">
        <v>49.462600000000002</v>
      </c>
      <c r="AW8" s="21">
        <v>41.668700000000001</v>
      </c>
      <c r="AX8" s="21">
        <v>112.294</v>
      </c>
      <c r="AY8" s="21">
        <v>110.345</v>
      </c>
      <c r="AZ8" s="21">
        <v>116.104</v>
      </c>
      <c r="BA8" s="21">
        <v>72.254499999999993</v>
      </c>
      <c r="BB8" s="21"/>
      <c r="BC8" s="21">
        <v>77.000299999999996</v>
      </c>
      <c r="BD8" s="21">
        <v>79.308499999999995</v>
      </c>
      <c r="BE8" s="21">
        <v>77.730999999999995</v>
      </c>
      <c r="BF8" s="21">
        <v>69.056799999999996</v>
      </c>
      <c r="BG8" s="21">
        <v>64.085899999999995</v>
      </c>
      <c r="BH8" s="21">
        <v>39.732700000000001</v>
      </c>
      <c r="BI8" s="21">
        <v>41.371400000000001</v>
      </c>
      <c r="BJ8" s="21">
        <v>37.631399999999999</v>
      </c>
      <c r="BK8" s="21">
        <v>101.702</v>
      </c>
      <c r="BL8" s="21">
        <v>104.194</v>
      </c>
      <c r="BM8" s="21">
        <v>109.572</v>
      </c>
      <c r="BN8" s="21">
        <v>68.795900000000003</v>
      </c>
    </row>
    <row r="9" spans="1:66" x14ac:dyDescent="0.4">
      <c r="A9" s="74" t="s">
        <v>71</v>
      </c>
      <c r="B9" s="149" t="s">
        <v>84</v>
      </c>
      <c r="C9" s="149"/>
      <c r="D9" s="149"/>
      <c r="E9" s="149"/>
      <c r="F9" s="149"/>
      <c r="K9" s="21">
        <v>80</v>
      </c>
      <c r="L9" s="21">
        <f t="shared" si="1"/>
        <v>97600</v>
      </c>
      <c r="M9" s="66">
        <f t="shared" si="2"/>
        <v>0.21654482322531976</v>
      </c>
      <c r="N9" s="21"/>
      <c r="O9" s="21"/>
      <c r="P9" s="21"/>
      <c r="Q9" s="21"/>
      <c r="R9" s="21"/>
      <c r="S9" s="21"/>
      <c r="T9" s="21"/>
      <c r="U9" s="21"/>
      <c r="V9" s="21"/>
      <c r="W9" s="21"/>
      <c r="X9" s="21"/>
      <c r="Y9" s="21"/>
      <c r="Z9" s="21"/>
      <c r="AA9" s="21"/>
      <c r="AB9" s="21"/>
      <c r="AC9" s="66">
        <f t="shared" si="3"/>
        <v>-1.1058114577961652E-2</v>
      </c>
      <c r="AD9" s="66">
        <f t="shared" si="0"/>
        <v>-6.7039508141800985E-2</v>
      </c>
      <c r="AE9" s="66">
        <f t="shared" si="0"/>
        <v>-5.6653443441875333E-2</v>
      </c>
      <c r="AF9" s="66">
        <f t="shared" si="0"/>
        <v>-9.4532811706261557E-2</v>
      </c>
      <c r="AG9" s="66">
        <f t="shared" si="0"/>
        <v>-8.2559464217903084E-2</v>
      </c>
      <c r="AH9" s="66">
        <f t="shared" si="0"/>
        <v>-0.1974537602785795</v>
      </c>
      <c r="AI9" s="66">
        <f t="shared" si="0"/>
        <v>-0.1715558826264694</v>
      </c>
      <c r="AJ9" s="66">
        <f t="shared" si="0"/>
        <v>-0.10553964966509635</v>
      </c>
      <c r="AK9" s="66">
        <f t="shared" si="0"/>
        <v>-0.10166170944128802</v>
      </c>
      <c r="AL9" s="66">
        <f t="shared" si="0"/>
        <v>-5.9703656713036332E-2</v>
      </c>
      <c r="AM9" s="66">
        <f t="shared" si="0"/>
        <v>-6.0833390753117916E-2</v>
      </c>
      <c r="AN9" s="66">
        <f t="shared" si="0"/>
        <v>-5.1212035236559643E-2</v>
      </c>
      <c r="AO9" s="21"/>
      <c r="AP9" s="21">
        <v>77.761899999999997</v>
      </c>
      <c r="AQ9" s="21">
        <v>84.772400000000005</v>
      </c>
      <c r="AR9" s="21">
        <v>82.355099999999993</v>
      </c>
      <c r="AS9" s="21">
        <v>75.788499999999999</v>
      </c>
      <c r="AT9" s="21">
        <v>69.520799999999994</v>
      </c>
      <c r="AU9" s="21">
        <v>49.508299999999998</v>
      </c>
      <c r="AV9" s="21">
        <v>49.462600000000002</v>
      </c>
      <c r="AW9" s="21">
        <v>41.668700000000001</v>
      </c>
      <c r="AX9" s="21">
        <v>112.294</v>
      </c>
      <c r="AY9" s="21">
        <v>110.345</v>
      </c>
      <c r="AZ9" s="21">
        <v>116.104</v>
      </c>
      <c r="BA9" s="21">
        <v>72.254499999999993</v>
      </c>
      <c r="BB9" s="21"/>
      <c r="BC9" s="21">
        <v>76.902000000000001</v>
      </c>
      <c r="BD9" s="21">
        <v>79.089299999999994</v>
      </c>
      <c r="BE9" s="21">
        <v>77.689400000000006</v>
      </c>
      <c r="BF9" s="21">
        <v>68.623999999999995</v>
      </c>
      <c r="BG9" s="21">
        <v>63.781199999999998</v>
      </c>
      <c r="BH9" s="21">
        <v>39.732700000000001</v>
      </c>
      <c r="BI9" s="21">
        <v>40.976999999999997</v>
      </c>
      <c r="BJ9" s="21">
        <v>37.271000000000001</v>
      </c>
      <c r="BK9" s="21">
        <v>100.878</v>
      </c>
      <c r="BL9" s="21">
        <v>103.75700000000001</v>
      </c>
      <c r="BM9" s="21">
        <v>109.041</v>
      </c>
      <c r="BN9" s="21">
        <v>68.554199999999994</v>
      </c>
    </row>
    <row r="10" spans="1:66" x14ac:dyDescent="0.4">
      <c r="A10" s="74" t="s">
        <v>72</v>
      </c>
      <c r="B10" s="149" t="s">
        <v>90</v>
      </c>
      <c r="C10" s="149"/>
      <c r="D10" s="149"/>
      <c r="E10" s="149"/>
      <c r="F10" s="149"/>
      <c r="K10" s="21">
        <v>90</v>
      </c>
      <c r="L10" s="21">
        <f t="shared" si="1"/>
        <v>109800</v>
      </c>
      <c r="M10" s="66">
        <f t="shared" si="2"/>
        <v>0.24361292612848473</v>
      </c>
      <c r="N10" s="21"/>
      <c r="O10" s="21"/>
      <c r="P10" s="21"/>
      <c r="Q10" s="21"/>
      <c r="R10" s="21"/>
      <c r="S10" s="21"/>
      <c r="T10" s="21"/>
      <c r="U10" s="21"/>
      <c r="V10" s="21"/>
      <c r="W10" s="21"/>
      <c r="X10" s="21"/>
      <c r="Y10" s="21"/>
      <c r="Z10" s="21"/>
      <c r="AA10" s="21"/>
      <c r="AB10" s="21"/>
      <c r="AC10" s="66">
        <f t="shared" si="3"/>
        <v>-1.2322229780908014E-2</v>
      </c>
      <c r="AD10" s="66">
        <f t="shared" si="0"/>
        <v>-6.9626435018944846E-2</v>
      </c>
      <c r="AE10" s="66">
        <f t="shared" si="0"/>
        <v>-5.7158573057406153E-2</v>
      </c>
      <c r="AF10" s="66">
        <f t="shared" si="0"/>
        <v>-0.1002434406275359</v>
      </c>
      <c r="AG10" s="66">
        <f t="shared" si="0"/>
        <v>-8.6943763593054113E-2</v>
      </c>
      <c r="AH10" s="66">
        <f t="shared" si="0"/>
        <v>-0.1974537602785795</v>
      </c>
      <c r="AI10" s="66">
        <f t="shared" si="0"/>
        <v>-0.17952958396849342</v>
      </c>
      <c r="AJ10" s="66">
        <f t="shared" si="0"/>
        <v>-0.11419122746809961</v>
      </c>
      <c r="AK10" s="66">
        <f t="shared" si="0"/>
        <v>-0.10842075266710596</v>
      </c>
      <c r="AL10" s="66">
        <f t="shared" si="0"/>
        <v>-6.3654900539217921E-2</v>
      </c>
      <c r="AM10" s="66">
        <f t="shared" si="0"/>
        <v>-6.3968510990146707E-2</v>
      </c>
      <c r="AN10" s="66">
        <f t="shared" si="0"/>
        <v>-5.1212035236559643E-2</v>
      </c>
      <c r="AO10" s="21"/>
      <c r="AP10" s="21">
        <v>77.761899999999997</v>
      </c>
      <c r="AQ10" s="21">
        <v>84.772400000000005</v>
      </c>
      <c r="AR10" s="21">
        <v>82.355099999999993</v>
      </c>
      <c r="AS10" s="21">
        <v>75.788499999999999</v>
      </c>
      <c r="AT10" s="21">
        <v>69.520799999999994</v>
      </c>
      <c r="AU10" s="21">
        <v>49.508299999999998</v>
      </c>
      <c r="AV10" s="21">
        <v>49.462600000000002</v>
      </c>
      <c r="AW10" s="21">
        <v>41.668700000000001</v>
      </c>
      <c r="AX10" s="21">
        <v>112.294</v>
      </c>
      <c r="AY10" s="21">
        <v>110.345</v>
      </c>
      <c r="AZ10" s="21">
        <v>116.104</v>
      </c>
      <c r="BA10" s="21">
        <v>72.254499999999993</v>
      </c>
      <c r="BB10" s="21"/>
      <c r="BC10" s="21">
        <v>76.803700000000006</v>
      </c>
      <c r="BD10" s="21">
        <v>78.87</v>
      </c>
      <c r="BE10" s="21">
        <v>77.647800000000004</v>
      </c>
      <c r="BF10" s="21">
        <v>68.191199999999995</v>
      </c>
      <c r="BG10" s="21">
        <v>63.476399999999998</v>
      </c>
      <c r="BH10" s="21">
        <v>39.732700000000001</v>
      </c>
      <c r="BI10" s="21">
        <v>40.582599999999999</v>
      </c>
      <c r="BJ10" s="21">
        <v>36.910499999999999</v>
      </c>
      <c r="BK10" s="21">
        <v>100.119</v>
      </c>
      <c r="BL10" s="21">
        <v>103.321</v>
      </c>
      <c r="BM10" s="21">
        <v>108.67700000000001</v>
      </c>
      <c r="BN10" s="21">
        <v>68.554199999999994</v>
      </c>
    </row>
    <row r="11" spans="1:66" x14ac:dyDescent="0.4">
      <c r="A11" s="74" t="s">
        <v>73</v>
      </c>
      <c r="B11" s="149" t="s">
        <v>86</v>
      </c>
      <c r="C11" s="149"/>
      <c r="D11" s="149"/>
      <c r="E11" s="149"/>
      <c r="F11" s="149"/>
      <c r="K11" s="21">
        <v>100</v>
      </c>
      <c r="L11" s="21">
        <f t="shared" si="1"/>
        <v>122000</v>
      </c>
      <c r="M11" s="66">
        <f t="shared" si="2"/>
        <v>0.2706810290316497</v>
      </c>
      <c r="N11" s="21"/>
      <c r="O11" s="21"/>
      <c r="P11" s="21"/>
      <c r="Q11" s="21"/>
      <c r="R11" s="21"/>
      <c r="S11" s="21"/>
      <c r="T11" s="21"/>
      <c r="U11" s="21"/>
      <c r="V11" s="21"/>
      <c r="W11" s="21"/>
      <c r="X11" s="21"/>
      <c r="Y11" s="21"/>
      <c r="Z11" s="21"/>
      <c r="AA11" s="21"/>
      <c r="AB11" s="21"/>
      <c r="AC11" s="66">
        <f t="shared" si="3"/>
        <v>-1.3586344983854559E-2</v>
      </c>
      <c r="AD11" s="66">
        <f t="shared" si="0"/>
        <v>-7.2212182266869887E-2</v>
      </c>
      <c r="AE11" s="66">
        <f t="shared" si="0"/>
        <v>-5.7663702672936981E-2</v>
      </c>
      <c r="AF11" s="66">
        <f t="shared" si="0"/>
        <v>-0.10595406954881023</v>
      </c>
      <c r="AG11" s="66">
        <f t="shared" si="0"/>
        <v>-9.1328062968205156E-2</v>
      </c>
      <c r="AH11" s="66">
        <f t="shared" si="0"/>
        <v>-0.1974537602785795</v>
      </c>
      <c r="AI11" s="66">
        <f t="shared" si="0"/>
        <v>-0.1875012635809683</v>
      </c>
      <c r="AJ11" s="66">
        <f t="shared" si="0"/>
        <v>-0.1220940418107596</v>
      </c>
      <c r="AK11" s="66">
        <f t="shared" si="0"/>
        <v>-0.11316544071811488</v>
      </c>
      <c r="AL11" s="66">
        <f t="shared" si="0"/>
        <v>-6.7615206851239285E-2</v>
      </c>
      <c r="AM11" s="66">
        <f t="shared" si="0"/>
        <v>-6.5958106525184329E-2</v>
      </c>
      <c r="AN11" s="66">
        <f t="shared" si="0"/>
        <v>-5.1212035236559643E-2</v>
      </c>
      <c r="AO11" s="21"/>
      <c r="AP11" s="21">
        <v>77.761899999999997</v>
      </c>
      <c r="AQ11" s="21">
        <v>84.772400000000005</v>
      </c>
      <c r="AR11" s="21">
        <v>82.355099999999993</v>
      </c>
      <c r="AS11" s="21">
        <v>75.788499999999999</v>
      </c>
      <c r="AT11" s="21">
        <v>69.520799999999994</v>
      </c>
      <c r="AU11" s="21">
        <v>49.508299999999998</v>
      </c>
      <c r="AV11" s="21">
        <v>49.462600000000002</v>
      </c>
      <c r="AW11" s="21">
        <v>41.668700000000001</v>
      </c>
      <c r="AX11" s="21">
        <v>112.294</v>
      </c>
      <c r="AY11" s="21">
        <v>110.345</v>
      </c>
      <c r="AZ11" s="21">
        <v>116.104</v>
      </c>
      <c r="BA11" s="21">
        <v>72.254499999999993</v>
      </c>
      <c r="BB11" s="21"/>
      <c r="BC11" s="21">
        <v>76.705399999999997</v>
      </c>
      <c r="BD11" s="21">
        <v>78.650800000000004</v>
      </c>
      <c r="BE11" s="21">
        <v>77.606200000000001</v>
      </c>
      <c r="BF11" s="21">
        <v>67.758399999999995</v>
      </c>
      <c r="BG11" s="21">
        <v>63.171599999999998</v>
      </c>
      <c r="BH11" s="21">
        <v>39.732700000000001</v>
      </c>
      <c r="BI11" s="21">
        <v>40.188299999999998</v>
      </c>
      <c r="BJ11" s="21">
        <v>36.581200000000003</v>
      </c>
      <c r="BK11" s="21">
        <v>99.586200000000005</v>
      </c>
      <c r="BL11" s="21">
        <v>102.884</v>
      </c>
      <c r="BM11" s="21">
        <v>108.446</v>
      </c>
      <c r="BN11" s="21">
        <v>68.554199999999994</v>
      </c>
    </row>
    <row r="12" spans="1:66" x14ac:dyDescent="0.4">
      <c r="A12" s="74" t="s">
        <v>74</v>
      </c>
      <c r="B12" s="149" t="s">
        <v>87</v>
      </c>
      <c r="C12" s="149"/>
      <c r="D12" s="149"/>
      <c r="E12" s="149"/>
      <c r="F12" s="149"/>
      <c r="K12" s="21">
        <v>110</v>
      </c>
      <c r="L12" s="21">
        <f t="shared" si="1"/>
        <v>134200</v>
      </c>
      <c r="M12" s="66">
        <f t="shared" si="2"/>
        <v>0.29774913193481467</v>
      </c>
      <c r="N12" s="21"/>
      <c r="O12" s="21"/>
      <c r="P12" s="21"/>
      <c r="Q12" s="21"/>
      <c r="R12" s="21"/>
      <c r="S12" s="21"/>
      <c r="T12" s="21"/>
      <c r="U12" s="21"/>
      <c r="V12" s="21"/>
      <c r="W12" s="21"/>
      <c r="X12" s="21"/>
      <c r="Y12" s="21"/>
      <c r="Z12" s="21"/>
      <c r="AA12" s="21"/>
      <c r="AB12" s="21"/>
      <c r="AC12" s="66">
        <f t="shared" si="3"/>
        <v>-1.4850460186800921E-2</v>
      </c>
      <c r="AD12" s="66">
        <f t="shared" si="0"/>
        <v>-7.4797929514794928E-2</v>
      </c>
      <c r="AE12" s="66">
        <f t="shared" si="0"/>
        <v>-5.8167618034584277E-2</v>
      </c>
      <c r="AF12" s="66">
        <f t="shared" si="0"/>
        <v>-0.11166469847008458</v>
      </c>
      <c r="AG12" s="66">
        <f t="shared" si="0"/>
        <v>-9.5710923924925972E-2</v>
      </c>
      <c r="AH12" s="66">
        <f t="shared" si="0"/>
        <v>-0.1974537602785795</v>
      </c>
      <c r="AI12" s="66">
        <f t="shared" si="0"/>
        <v>-0.19547496492299235</v>
      </c>
      <c r="AJ12" s="66">
        <f t="shared" si="0"/>
        <v>-0.12779616354721887</v>
      </c>
      <c r="AK12" s="66">
        <f t="shared" si="0"/>
        <v>-0.11689671754501579</v>
      </c>
      <c r="AL12" s="66">
        <f t="shared" si="0"/>
        <v>-7.1575513163260648E-2</v>
      </c>
      <c r="AM12" s="66">
        <f t="shared" si="0"/>
        <v>-6.7672087094329217E-2</v>
      </c>
      <c r="AN12" s="66">
        <f t="shared" si="0"/>
        <v>-5.1212035236559643E-2</v>
      </c>
      <c r="AO12" s="21"/>
      <c r="AP12" s="21">
        <v>77.761899999999997</v>
      </c>
      <c r="AQ12" s="21">
        <v>84.772400000000005</v>
      </c>
      <c r="AR12" s="21">
        <v>82.355099999999993</v>
      </c>
      <c r="AS12" s="21">
        <v>75.788499999999999</v>
      </c>
      <c r="AT12" s="21">
        <v>69.520799999999994</v>
      </c>
      <c r="AU12" s="21">
        <v>49.508299999999998</v>
      </c>
      <c r="AV12" s="21">
        <v>49.462600000000002</v>
      </c>
      <c r="AW12" s="21">
        <v>41.668700000000001</v>
      </c>
      <c r="AX12" s="21">
        <v>112.294</v>
      </c>
      <c r="AY12" s="21">
        <v>110.345</v>
      </c>
      <c r="AZ12" s="21">
        <v>116.104</v>
      </c>
      <c r="BA12" s="21">
        <v>72.254499999999993</v>
      </c>
      <c r="BB12" s="21"/>
      <c r="BC12" s="21">
        <v>76.607100000000003</v>
      </c>
      <c r="BD12" s="21">
        <v>78.431600000000003</v>
      </c>
      <c r="BE12" s="21">
        <v>77.564700000000002</v>
      </c>
      <c r="BF12" s="21">
        <v>67.325599999999994</v>
      </c>
      <c r="BG12" s="21">
        <v>62.866900000000001</v>
      </c>
      <c r="BH12" s="21">
        <v>39.732700000000001</v>
      </c>
      <c r="BI12" s="21">
        <v>39.793900000000001</v>
      </c>
      <c r="BJ12" s="21">
        <v>36.343600000000002</v>
      </c>
      <c r="BK12" s="21">
        <v>99.167199999999994</v>
      </c>
      <c r="BL12" s="21">
        <v>102.447</v>
      </c>
      <c r="BM12" s="21">
        <v>108.247</v>
      </c>
      <c r="BN12" s="21">
        <v>68.554199999999994</v>
      </c>
    </row>
    <row r="13" spans="1:66" x14ac:dyDescent="0.4">
      <c r="A13" s="74" t="s">
        <v>75</v>
      </c>
      <c r="B13" s="149" t="s">
        <v>88</v>
      </c>
      <c r="C13" s="149"/>
      <c r="D13" s="149"/>
      <c r="E13" s="149"/>
      <c r="F13" s="149"/>
      <c r="K13" s="21">
        <v>120</v>
      </c>
      <c r="L13" s="21">
        <f t="shared" si="1"/>
        <v>146400</v>
      </c>
      <c r="M13" s="66">
        <f t="shared" si="2"/>
        <v>0.32481723483797964</v>
      </c>
      <c r="N13" s="21"/>
      <c r="O13" s="21"/>
      <c r="P13" s="21"/>
      <c r="Q13" s="21"/>
      <c r="R13" s="21"/>
      <c r="S13" s="21"/>
      <c r="T13" s="21"/>
      <c r="U13" s="21"/>
      <c r="V13" s="21"/>
      <c r="W13" s="21"/>
      <c r="X13" s="21"/>
      <c r="Y13" s="21"/>
      <c r="Z13" s="21"/>
      <c r="AA13" s="21"/>
      <c r="AB13" s="21"/>
      <c r="AC13" s="66">
        <f t="shared" si="3"/>
        <v>-1.6114575389747466E-2</v>
      </c>
      <c r="AD13" s="66">
        <f t="shared" si="0"/>
        <v>-7.7383676762719969E-2</v>
      </c>
      <c r="AE13" s="66">
        <f t="shared" si="0"/>
        <v>-5.8672747650115098E-2</v>
      </c>
      <c r="AF13" s="66">
        <f t="shared" si="0"/>
        <v>-0.11737400792996301</v>
      </c>
      <c r="AG13" s="66">
        <f t="shared" si="0"/>
        <v>-0.10009522330007702</v>
      </c>
      <c r="AH13" s="66">
        <f t="shared" si="0"/>
        <v>-0.1974537602785795</v>
      </c>
      <c r="AI13" s="66">
        <f t="shared" si="0"/>
        <v>-0.20344664453546724</v>
      </c>
      <c r="AJ13" s="66">
        <f t="shared" si="0"/>
        <v>-0.13350068516656394</v>
      </c>
      <c r="AK13" s="66">
        <f t="shared" si="0"/>
        <v>-0.11689671754501579</v>
      </c>
      <c r="AL13" s="66">
        <f t="shared" si="0"/>
        <v>-7.5535819475282012E-2</v>
      </c>
      <c r="AM13" s="66">
        <f t="shared" si="0"/>
        <v>-6.9394680631158293E-2</v>
      </c>
      <c r="AN13" s="66">
        <f t="shared" si="0"/>
        <v>-5.1212035236559643E-2</v>
      </c>
      <c r="AO13" s="21"/>
      <c r="AP13" s="21">
        <v>77.761899999999997</v>
      </c>
      <c r="AQ13" s="21">
        <v>84.772400000000005</v>
      </c>
      <c r="AR13" s="21">
        <v>82.355099999999993</v>
      </c>
      <c r="AS13" s="21">
        <v>75.788499999999999</v>
      </c>
      <c r="AT13" s="21">
        <v>69.520799999999994</v>
      </c>
      <c r="AU13" s="21">
        <v>49.508299999999998</v>
      </c>
      <c r="AV13" s="21">
        <v>49.462600000000002</v>
      </c>
      <c r="AW13" s="21">
        <v>41.668700000000001</v>
      </c>
      <c r="AX13" s="21">
        <v>112.294</v>
      </c>
      <c r="AY13" s="21">
        <v>110.345</v>
      </c>
      <c r="AZ13" s="21">
        <v>116.104</v>
      </c>
      <c r="BA13" s="21">
        <v>72.254499999999993</v>
      </c>
      <c r="BB13" s="21"/>
      <c r="BC13" s="21">
        <v>76.508799999999994</v>
      </c>
      <c r="BD13" s="21">
        <v>78.212400000000002</v>
      </c>
      <c r="BE13" s="21">
        <v>77.523099999999999</v>
      </c>
      <c r="BF13" s="21">
        <v>66.892899999999997</v>
      </c>
      <c r="BG13" s="21">
        <v>62.562100000000001</v>
      </c>
      <c r="BH13" s="21">
        <v>39.732700000000001</v>
      </c>
      <c r="BI13" s="21">
        <v>39.3996</v>
      </c>
      <c r="BJ13" s="21">
        <v>36.105899999999998</v>
      </c>
      <c r="BK13" s="21">
        <v>99.167199999999994</v>
      </c>
      <c r="BL13" s="21">
        <v>102.01</v>
      </c>
      <c r="BM13" s="21">
        <v>108.047</v>
      </c>
      <c r="BN13" s="21">
        <v>68.554199999999994</v>
      </c>
    </row>
    <row r="14" spans="1:66" x14ac:dyDescent="0.4">
      <c r="K14" s="21">
        <v>130</v>
      </c>
      <c r="L14" s="21">
        <f t="shared" si="1"/>
        <v>158600</v>
      </c>
      <c r="M14" s="66">
        <f t="shared" si="2"/>
        <v>0.35188533774114461</v>
      </c>
      <c r="N14" s="21"/>
      <c r="O14" s="21"/>
      <c r="P14" s="21"/>
      <c r="Q14" s="21"/>
      <c r="R14" s="21"/>
      <c r="S14" s="21"/>
      <c r="T14" s="21"/>
      <c r="U14" s="21"/>
      <c r="V14" s="21"/>
      <c r="W14" s="21"/>
      <c r="X14" s="21"/>
      <c r="Y14" s="21"/>
      <c r="Z14" s="21"/>
      <c r="AA14" s="21"/>
      <c r="AB14" s="21"/>
      <c r="AC14" s="66">
        <f t="shared" si="3"/>
        <v>-1.7378690592693827E-2</v>
      </c>
      <c r="AD14" s="66">
        <f t="shared" si="0"/>
        <v>-7.996942401064501E-2</v>
      </c>
      <c r="AE14" s="66">
        <f t="shared" si="0"/>
        <v>-5.9177877265645926E-2</v>
      </c>
      <c r="AF14" s="66">
        <f t="shared" si="0"/>
        <v>-0.12308463685123736</v>
      </c>
      <c r="AG14" s="66">
        <f t="shared" si="0"/>
        <v>-0.10447952267522805</v>
      </c>
      <c r="AH14" s="66">
        <f t="shared" si="0"/>
        <v>-0.1974537602785795</v>
      </c>
      <c r="AI14" s="66">
        <f t="shared" si="0"/>
        <v>-0.21142034587749126</v>
      </c>
      <c r="AJ14" s="66">
        <f t="shared" si="0"/>
        <v>-0.1392028069030232</v>
      </c>
      <c r="AK14" s="66">
        <f t="shared" si="0"/>
        <v>-0.11689671754501579</v>
      </c>
      <c r="AL14" s="66">
        <f t="shared" si="0"/>
        <v>-7.9496125787303515E-2</v>
      </c>
      <c r="AM14" s="66">
        <f t="shared" si="0"/>
        <v>-7.110866120030318E-2</v>
      </c>
      <c r="AN14" s="66">
        <f t="shared" si="0"/>
        <v>-5.1212035236559643E-2</v>
      </c>
      <c r="AO14" s="21"/>
      <c r="AP14" s="21">
        <v>77.761899999999997</v>
      </c>
      <c r="AQ14" s="21">
        <v>84.772400000000005</v>
      </c>
      <c r="AR14" s="21">
        <v>82.355099999999993</v>
      </c>
      <c r="AS14" s="21">
        <v>75.788499999999999</v>
      </c>
      <c r="AT14" s="21">
        <v>69.520799999999994</v>
      </c>
      <c r="AU14" s="21">
        <v>49.508299999999998</v>
      </c>
      <c r="AV14" s="21">
        <v>49.462600000000002</v>
      </c>
      <c r="AW14" s="21">
        <v>41.668700000000001</v>
      </c>
      <c r="AX14" s="21">
        <v>112.294</v>
      </c>
      <c r="AY14" s="21">
        <v>110.345</v>
      </c>
      <c r="AZ14" s="21">
        <v>116.104</v>
      </c>
      <c r="BA14" s="21">
        <v>72.254499999999993</v>
      </c>
      <c r="BB14" s="21"/>
      <c r="BC14" s="21">
        <v>76.410499999999999</v>
      </c>
      <c r="BD14" s="21">
        <v>77.993200000000002</v>
      </c>
      <c r="BE14" s="21">
        <v>77.481499999999997</v>
      </c>
      <c r="BF14" s="21">
        <v>66.460099999999997</v>
      </c>
      <c r="BG14" s="21">
        <v>62.257300000000001</v>
      </c>
      <c r="BH14" s="21">
        <v>39.732700000000001</v>
      </c>
      <c r="BI14" s="21">
        <v>39.005200000000002</v>
      </c>
      <c r="BJ14" s="21">
        <v>35.868299999999998</v>
      </c>
      <c r="BK14" s="21">
        <v>99.167199999999994</v>
      </c>
      <c r="BL14" s="21">
        <v>101.57299999999999</v>
      </c>
      <c r="BM14" s="21">
        <v>107.848</v>
      </c>
      <c r="BN14" s="21">
        <v>68.554199999999994</v>
      </c>
    </row>
    <row r="15" spans="1:66" x14ac:dyDescent="0.4">
      <c r="K15" s="21">
        <v>140</v>
      </c>
      <c r="L15" s="21">
        <f t="shared" si="1"/>
        <v>170800</v>
      </c>
      <c r="M15" s="66">
        <f t="shared" si="2"/>
        <v>0.37895344064430958</v>
      </c>
      <c r="N15" s="21"/>
      <c r="O15" s="21"/>
      <c r="P15" s="21"/>
      <c r="Q15" s="21"/>
      <c r="R15" s="21"/>
      <c r="S15" s="21"/>
      <c r="T15" s="21"/>
      <c r="U15" s="21"/>
      <c r="V15" s="21"/>
      <c r="W15" s="21"/>
      <c r="X15" s="21"/>
      <c r="Y15" s="21"/>
      <c r="Z15" s="21"/>
      <c r="AA15" s="21"/>
      <c r="AB15" s="21"/>
      <c r="AC15" s="66">
        <f t="shared" si="3"/>
        <v>-1.8642805795640191E-2</v>
      </c>
      <c r="AD15" s="66">
        <f t="shared" si="0"/>
        <v>-8.2556350887789023E-2</v>
      </c>
      <c r="AE15" s="66">
        <f t="shared" si="0"/>
        <v>-5.9683006881176746E-2</v>
      </c>
      <c r="AF15" s="66">
        <f t="shared" si="0"/>
        <v>-0.12879526577251169</v>
      </c>
      <c r="AG15" s="66">
        <f t="shared" si="0"/>
        <v>-0.10886238363194897</v>
      </c>
      <c r="AH15" s="66">
        <f t="shared" si="0"/>
        <v>-0.1974537602785795</v>
      </c>
      <c r="AI15" s="66">
        <f t="shared" si="0"/>
        <v>-0.21939202548996617</v>
      </c>
      <c r="AJ15" s="66">
        <f t="shared" si="0"/>
        <v>-0.1449073285223681</v>
      </c>
      <c r="AK15" s="66">
        <f t="shared" si="0"/>
        <v>-0.11689671754501579</v>
      </c>
      <c r="AL15" s="66">
        <f t="shared" si="0"/>
        <v>-8.3456432099324879E-2</v>
      </c>
      <c r="AM15" s="66">
        <f t="shared" si="0"/>
        <v>-7.2262798869978648E-2</v>
      </c>
      <c r="AN15" s="66">
        <f t="shared" si="0"/>
        <v>-5.1212035236559643E-2</v>
      </c>
      <c r="AO15" s="21"/>
      <c r="AP15" s="21">
        <v>77.761899999999997</v>
      </c>
      <c r="AQ15" s="21">
        <v>84.772400000000005</v>
      </c>
      <c r="AR15" s="21">
        <v>82.355099999999993</v>
      </c>
      <c r="AS15" s="21">
        <v>75.788499999999999</v>
      </c>
      <c r="AT15" s="21">
        <v>69.520799999999994</v>
      </c>
      <c r="AU15" s="21">
        <v>49.508299999999998</v>
      </c>
      <c r="AV15" s="21">
        <v>49.462600000000002</v>
      </c>
      <c r="AW15" s="21">
        <v>41.668700000000001</v>
      </c>
      <c r="AX15" s="21">
        <v>112.294</v>
      </c>
      <c r="AY15" s="21">
        <v>110.345</v>
      </c>
      <c r="AZ15" s="21">
        <v>116.104</v>
      </c>
      <c r="BA15" s="21">
        <v>72.254499999999993</v>
      </c>
      <c r="BB15" s="21"/>
      <c r="BC15" s="21">
        <v>76.312200000000004</v>
      </c>
      <c r="BD15" s="21">
        <v>77.773899999999998</v>
      </c>
      <c r="BE15" s="21">
        <v>77.439899999999994</v>
      </c>
      <c r="BF15" s="21">
        <v>66.027299999999997</v>
      </c>
      <c r="BG15" s="21">
        <v>61.952599999999997</v>
      </c>
      <c r="BH15" s="21">
        <v>39.732700000000001</v>
      </c>
      <c r="BI15" s="21">
        <v>38.610900000000001</v>
      </c>
      <c r="BJ15" s="21">
        <v>35.630600000000001</v>
      </c>
      <c r="BK15" s="21">
        <v>99.167199999999994</v>
      </c>
      <c r="BL15" s="21">
        <v>101.136</v>
      </c>
      <c r="BM15" s="21">
        <v>107.714</v>
      </c>
      <c r="BN15" s="21">
        <v>68.554199999999994</v>
      </c>
    </row>
    <row r="16" spans="1:66" x14ac:dyDescent="0.4">
      <c r="K16" s="21">
        <v>150</v>
      </c>
      <c r="L16" s="21">
        <f t="shared" si="1"/>
        <v>183000</v>
      </c>
      <c r="M16" s="66">
        <f t="shared" si="2"/>
        <v>0.40602154354747455</v>
      </c>
      <c r="N16" s="21"/>
      <c r="O16" s="21"/>
      <c r="P16" s="21"/>
      <c r="Q16" s="21"/>
      <c r="R16" s="21"/>
      <c r="S16" s="21"/>
      <c r="T16" s="21"/>
      <c r="U16" s="21"/>
      <c r="V16" s="21"/>
      <c r="W16" s="21"/>
      <c r="X16" s="21"/>
      <c r="Y16" s="21"/>
      <c r="Z16" s="21"/>
      <c r="AA16" s="21"/>
      <c r="AB16" s="21"/>
      <c r="AC16" s="66">
        <f t="shared" si="3"/>
        <v>-1.9906920998586736E-2</v>
      </c>
      <c r="AD16" s="66">
        <f t="shared" si="0"/>
        <v>-8.5142098135714064E-2</v>
      </c>
      <c r="AE16" s="66">
        <f t="shared" si="0"/>
        <v>-6.0188136496707401E-2</v>
      </c>
      <c r="AF16" s="66">
        <f t="shared" si="0"/>
        <v>-0.13450589469378604</v>
      </c>
      <c r="AG16" s="66">
        <f t="shared" si="0"/>
        <v>-0.1132466830071</v>
      </c>
      <c r="AH16" s="66">
        <f t="shared" si="0"/>
        <v>-0.1974537602785795</v>
      </c>
      <c r="AI16" s="66">
        <f t="shared" si="0"/>
        <v>-0.22736572683199019</v>
      </c>
      <c r="AJ16" s="66">
        <f t="shared" si="0"/>
        <v>-0.15040066044777023</v>
      </c>
      <c r="AK16" s="66">
        <f t="shared" si="0"/>
        <v>-0.11689671754501579</v>
      </c>
      <c r="AL16" s="66">
        <f t="shared" si="0"/>
        <v>-8.5767365988490635E-2</v>
      </c>
      <c r="AM16" s="66">
        <f t="shared" si="0"/>
        <v>-7.2788189898711442E-2</v>
      </c>
      <c r="AN16" s="66">
        <f t="shared" si="0"/>
        <v>-5.1212035236559643E-2</v>
      </c>
      <c r="AO16" s="21"/>
      <c r="AP16" s="21">
        <v>77.761899999999997</v>
      </c>
      <c r="AQ16" s="21">
        <v>84.772400000000005</v>
      </c>
      <c r="AR16" s="21">
        <v>82.355099999999993</v>
      </c>
      <c r="AS16" s="21">
        <v>75.788499999999999</v>
      </c>
      <c r="AT16" s="21">
        <v>69.520799999999994</v>
      </c>
      <c r="AU16" s="21">
        <v>49.508299999999998</v>
      </c>
      <c r="AV16" s="21">
        <v>49.462600000000002</v>
      </c>
      <c r="AW16" s="21">
        <v>41.668700000000001</v>
      </c>
      <c r="AX16" s="21">
        <v>112.294</v>
      </c>
      <c r="AY16" s="21">
        <v>110.345</v>
      </c>
      <c r="AZ16" s="21">
        <v>116.104</v>
      </c>
      <c r="BA16" s="21">
        <v>72.254499999999993</v>
      </c>
      <c r="BB16" s="21"/>
      <c r="BC16" s="21">
        <v>76.213899999999995</v>
      </c>
      <c r="BD16" s="21">
        <v>77.554699999999997</v>
      </c>
      <c r="BE16" s="21">
        <v>77.398300000000006</v>
      </c>
      <c r="BF16" s="21">
        <v>65.594499999999996</v>
      </c>
      <c r="BG16" s="21">
        <v>61.647799999999997</v>
      </c>
      <c r="BH16" s="21">
        <v>39.732700000000001</v>
      </c>
      <c r="BI16" s="21">
        <v>38.216500000000003</v>
      </c>
      <c r="BJ16" s="21">
        <v>35.401699999999998</v>
      </c>
      <c r="BK16" s="21">
        <v>99.167199999999994</v>
      </c>
      <c r="BL16" s="21">
        <v>100.881</v>
      </c>
      <c r="BM16" s="21">
        <v>107.65300000000001</v>
      </c>
      <c r="BN16" s="21">
        <v>68.554199999999994</v>
      </c>
    </row>
    <row r="17" spans="11:66" x14ac:dyDescent="0.4">
      <c r="K17" s="21">
        <v>160</v>
      </c>
      <c r="L17" s="21">
        <f t="shared" si="1"/>
        <v>195200</v>
      </c>
      <c r="M17" s="66">
        <f t="shared" si="2"/>
        <v>0.43308964645063952</v>
      </c>
      <c r="N17" s="21"/>
      <c r="O17" s="21"/>
      <c r="P17" s="21"/>
      <c r="Q17" s="21"/>
      <c r="R17" s="21"/>
      <c r="S17" s="21"/>
      <c r="T17" s="21"/>
      <c r="U17" s="21"/>
      <c r="V17" s="21"/>
      <c r="W17" s="21"/>
      <c r="X17" s="21"/>
      <c r="Y17" s="21"/>
      <c r="Z17" s="21"/>
      <c r="AA17" s="21"/>
      <c r="AB17" s="21"/>
      <c r="AC17" s="66">
        <f t="shared" si="3"/>
        <v>-2.1171036201533096E-2</v>
      </c>
      <c r="AD17" s="66">
        <f t="shared" si="0"/>
        <v>-8.7727845383639105E-2</v>
      </c>
      <c r="AE17" s="66">
        <f t="shared" si="0"/>
        <v>-6.0692051858354697E-2</v>
      </c>
      <c r="AF17" s="66">
        <f t="shared" si="0"/>
        <v>-0.14021652361506037</v>
      </c>
      <c r="AG17" s="66">
        <f t="shared" si="0"/>
        <v>-0.11763098238225095</v>
      </c>
      <c r="AH17" s="66">
        <f t="shared" si="0"/>
        <v>-0.1974537602785795</v>
      </c>
      <c r="AI17" s="66">
        <f t="shared" si="0"/>
        <v>-0.2353374064444651</v>
      </c>
      <c r="AJ17" s="66">
        <f t="shared" si="0"/>
        <v>-0.15160300177351352</v>
      </c>
      <c r="AK17" s="66">
        <f t="shared" si="0"/>
        <v>-0.11689671754501579</v>
      </c>
      <c r="AL17" s="66">
        <f t="shared" si="0"/>
        <v>-8.5767365988490635E-2</v>
      </c>
      <c r="AM17" s="66">
        <f t="shared" si="0"/>
        <v>-7.3313580927444361E-2</v>
      </c>
      <c r="AN17" s="66">
        <f t="shared" si="0"/>
        <v>-5.1212035236559643E-2</v>
      </c>
      <c r="AO17" s="21"/>
      <c r="AP17" s="21">
        <v>77.761899999999997</v>
      </c>
      <c r="AQ17" s="21">
        <v>84.772400000000005</v>
      </c>
      <c r="AR17" s="21">
        <v>82.355099999999993</v>
      </c>
      <c r="AS17" s="21">
        <v>75.788499999999999</v>
      </c>
      <c r="AT17" s="21">
        <v>69.520799999999994</v>
      </c>
      <c r="AU17" s="21">
        <v>49.508299999999998</v>
      </c>
      <c r="AV17" s="21">
        <v>49.462600000000002</v>
      </c>
      <c r="AW17" s="21">
        <v>41.668700000000001</v>
      </c>
      <c r="AX17" s="21">
        <v>112.294</v>
      </c>
      <c r="AY17" s="21">
        <v>110.345</v>
      </c>
      <c r="AZ17" s="21">
        <v>116.104</v>
      </c>
      <c r="BA17" s="21">
        <v>72.254499999999993</v>
      </c>
      <c r="BB17" s="21"/>
      <c r="BC17" s="21">
        <v>76.115600000000001</v>
      </c>
      <c r="BD17" s="21">
        <v>77.335499999999996</v>
      </c>
      <c r="BE17" s="21">
        <v>77.356800000000007</v>
      </c>
      <c r="BF17" s="21">
        <v>65.161699999999996</v>
      </c>
      <c r="BG17" s="21">
        <v>61.343000000000004</v>
      </c>
      <c r="BH17" s="21">
        <v>39.732700000000001</v>
      </c>
      <c r="BI17" s="21">
        <v>37.822200000000002</v>
      </c>
      <c r="BJ17" s="21">
        <v>35.351599999999998</v>
      </c>
      <c r="BK17" s="21">
        <v>99.167199999999994</v>
      </c>
      <c r="BL17" s="21">
        <v>100.881</v>
      </c>
      <c r="BM17" s="21">
        <v>107.592</v>
      </c>
      <c r="BN17" s="21">
        <v>68.554199999999994</v>
      </c>
    </row>
    <row r="18" spans="11:66" x14ac:dyDescent="0.4">
      <c r="K18" s="21">
        <v>170</v>
      </c>
      <c r="L18" s="21">
        <f t="shared" si="1"/>
        <v>207400</v>
      </c>
      <c r="M18" s="66">
        <f t="shared" si="2"/>
        <v>0.46015774935380449</v>
      </c>
      <c r="N18" s="21"/>
      <c r="O18" s="21"/>
      <c r="P18" s="21"/>
      <c r="Q18" s="21"/>
      <c r="R18" s="21"/>
      <c r="S18" s="21"/>
      <c r="T18" s="21"/>
      <c r="U18" s="21"/>
      <c r="V18" s="21"/>
      <c r="W18" s="21"/>
      <c r="X18" s="21"/>
      <c r="Y18" s="21"/>
      <c r="Z18" s="21"/>
      <c r="AA18" s="21"/>
      <c r="AB18" s="21"/>
      <c r="AC18" s="66">
        <f t="shared" si="3"/>
        <v>-2.2435151404479461E-2</v>
      </c>
      <c r="AD18" s="66">
        <f t="shared" si="3"/>
        <v>-9.0313592631564146E-2</v>
      </c>
      <c r="AE18" s="66">
        <f t="shared" si="3"/>
        <v>-6.1197181473885517E-2</v>
      </c>
      <c r="AF18" s="66">
        <f t="shared" si="3"/>
        <v>-0.1459271525363347</v>
      </c>
      <c r="AG18" s="66">
        <f t="shared" si="3"/>
        <v>-0.12201528175740198</v>
      </c>
      <c r="AH18" s="66">
        <f t="shared" si="3"/>
        <v>-0.1974537602785795</v>
      </c>
      <c r="AI18" s="66">
        <f t="shared" si="3"/>
        <v>-0.24331110778648926</v>
      </c>
      <c r="AJ18" s="66">
        <f t="shared" si="3"/>
        <v>-0.15280294321637106</v>
      </c>
      <c r="AK18" s="66">
        <f t="shared" si="3"/>
        <v>-0.11689671754501579</v>
      </c>
      <c r="AL18" s="66">
        <f t="shared" si="3"/>
        <v>-8.5767365988490635E-2</v>
      </c>
      <c r="AM18" s="66">
        <f t="shared" si="3"/>
        <v>-7.3838971956177168E-2</v>
      </c>
      <c r="AN18" s="66">
        <f t="shared" si="3"/>
        <v>-5.1212035236559643E-2</v>
      </c>
      <c r="AO18" s="21"/>
      <c r="AP18" s="21">
        <v>77.761899999999997</v>
      </c>
      <c r="AQ18" s="21">
        <v>84.772400000000005</v>
      </c>
      <c r="AR18" s="21">
        <v>82.355099999999993</v>
      </c>
      <c r="AS18" s="21">
        <v>75.788499999999999</v>
      </c>
      <c r="AT18" s="21">
        <v>69.520799999999994</v>
      </c>
      <c r="AU18" s="21">
        <v>49.508299999999998</v>
      </c>
      <c r="AV18" s="21">
        <v>49.462600000000002</v>
      </c>
      <c r="AW18" s="21">
        <v>41.668700000000001</v>
      </c>
      <c r="AX18" s="21">
        <v>112.294</v>
      </c>
      <c r="AY18" s="21">
        <v>110.345</v>
      </c>
      <c r="AZ18" s="21">
        <v>116.104</v>
      </c>
      <c r="BA18" s="21">
        <v>72.254499999999993</v>
      </c>
      <c r="BB18" s="21"/>
      <c r="BC18" s="21">
        <v>76.017300000000006</v>
      </c>
      <c r="BD18" s="21">
        <v>77.116299999999995</v>
      </c>
      <c r="BE18" s="21">
        <v>77.315200000000004</v>
      </c>
      <c r="BF18" s="21">
        <v>64.728899999999996</v>
      </c>
      <c r="BG18" s="21">
        <v>61.038200000000003</v>
      </c>
      <c r="BH18" s="21">
        <v>39.732700000000001</v>
      </c>
      <c r="BI18" s="21">
        <v>37.427799999999998</v>
      </c>
      <c r="BJ18" s="21">
        <v>35.301600000000001</v>
      </c>
      <c r="BK18" s="21">
        <v>99.167199999999994</v>
      </c>
      <c r="BL18" s="21">
        <v>100.881</v>
      </c>
      <c r="BM18" s="21">
        <v>107.53100000000001</v>
      </c>
      <c r="BN18" s="21">
        <v>68.554199999999994</v>
      </c>
    </row>
    <row r="19" spans="11:66" x14ac:dyDescent="0.4">
      <c r="K19" s="21">
        <v>180</v>
      </c>
      <c r="L19" s="21">
        <f t="shared" si="1"/>
        <v>219600</v>
      </c>
      <c r="M19" s="66">
        <f t="shared" si="2"/>
        <v>0.48722585225696946</v>
      </c>
      <c r="N19" s="21"/>
      <c r="O19" s="21"/>
      <c r="P19" s="21"/>
      <c r="Q19" s="21"/>
      <c r="R19" s="21"/>
      <c r="S19" s="21"/>
      <c r="T19" s="21"/>
      <c r="U19" s="21"/>
      <c r="V19" s="21"/>
      <c r="W19" s="21"/>
      <c r="X19" s="21"/>
      <c r="Y19" s="21"/>
      <c r="Z19" s="21"/>
      <c r="AA19" s="21"/>
      <c r="AB19" s="21"/>
      <c r="AC19" s="66">
        <f t="shared" si="3"/>
        <v>-2.3699266607426005E-2</v>
      </c>
      <c r="AD19" s="66">
        <f t="shared" si="3"/>
        <v>-9.1631238469124479E-2</v>
      </c>
      <c r="AE19" s="66">
        <f t="shared" si="3"/>
        <v>-6.1702311089416338E-2</v>
      </c>
      <c r="AF19" s="66">
        <f t="shared" si="3"/>
        <v>-0.15083554892892725</v>
      </c>
      <c r="AG19" s="66">
        <f t="shared" si="3"/>
        <v>-0.12639814271412289</v>
      </c>
      <c r="AH19" s="66">
        <f t="shared" si="3"/>
        <v>-0.1974537602785795</v>
      </c>
      <c r="AI19" s="66">
        <f t="shared" si="3"/>
        <v>-0.24799545515197341</v>
      </c>
      <c r="AJ19" s="66">
        <f t="shared" si="3"/>
        <v>-0.15400528454211437</v>
      </c>
      <c r="AK19" s="66">
        <f t="shared" si="3"/>
        <v>-0.11689671754501579</v>
      </c>
      <c r="AL19" s="66">
        <f t="shared" si="3"/>
        <v>-8.5767365988490635E-2</v>
      </c>
      <c r="AM19" s="66">
        <f t="shared" si="3"/>
        <v>-7.4364362984910087E-2</v>
      </c>
      <c r="AN19" s="66">
        <f t="shared" si="3"/>
        <v>-5.1212035236559643E-2</v>
      </c>
      <c r="AO19" s="21"/>
      <c r="AP19" s="21">
        <v>77.761899999999997</v>
      </c>
      <c r="AQ19" s="21">
        <v>84.772400000000005</v>
      </c>
      <c r="AR19" s="21">
        <v>82.355099999999993</v>
      </c>
      <c r="AS19" s="21">
        <v>75.788499999999999</v>
      </c>
      <c r="AT19" s="21">
        <v>69.520799999999994</v>
      </c>
      <c r="AU19" s="21">
        <v>49.508299999999998</v>
      </c>
      <c r="AV19" s="21">
        <v>49.462600000000002</v>
      </c>
      <c r="AW19" s="21">
        <v>41.668700000000001</v>
      </c>
      <c r="AX19" s="21">
        <v>112.294</v>
      </c>
      <c r="AY19" s="21">
        <v>110.345</v>
      </c>
      <c r="AZ19" s="21">
        <v>116.104</v>
      </c>
      <c r="BA19" s="21">
        <v>72.254499999999993</v>
      </c>
      <c r="BB19" s="21"/>
      <c r="BC19" s="21">
        <v>75.918999999999997</v>
      </c>
      <c r="BD19" s="21">
        <v>77.004599999999996</v>
      </c>
      <c r="BE19" s="21">
        <v>77.273600000000002</v>
      </c>
      <c r="BF19" s="21">
        <v>64.356899999999996</v>
      </c>
      <c r="BG19" s="21">
        <v>60.733499999999999</v>
      </c>
      <c r="BH19" s="21">
        <v>39.732700000000001</v>
      </c>
      <c r="BI19" s="21">
        <v>37.196100000000001</v>
      </c>
      <c r="BJ19" s="21">
        <v>35.2515</v>
      </c>
      <c r="BK19" s="21">
        <v>99.167199999999994</v>
      </c>
      <c r="BL19" s="21">
        <v>100.881</v>
      </c>
      <c r="BM19" s="21">
        <v>107.47</v>
      </c>
      <c r="BN19" s="21">
        <v>68.554199999999994</v>
      </c>
    </row>
    <row r="20" spans="11:66" x14ac:dyDescent="0.4">
      <c r="K20" s="21">
        <v>190</v>
      </c>
      <c r="L20" s="21">
        <f t="shared" si="1"/>
        <v>231800</v>
      </c>
      <c r="M20" s="66">
        <f t="shared" si="2"/>
        <v>0.51429395516013443</v>
      </c>
      <c r="N20" s="21"/>
      <c r="O20" s="21"/>
      <c r="P20" s="21"/>
      <c r="Q20" s="21"/>
      <c r="R20" s="21"/>
      <c r="S20" s="21"/>
      <c r="T20" s="21"/>
      <c r="U20" s="21"/>
      <c r="V20" s="21"/>
      <c r="W20" s="21"/>
      <c r="X20" s="21"/>
      <c r="Y20" s="21"/>
      <c r="Z20" s="21"/>
      <c r="AA20" s="21"/>
      <c r="AB20" s="21"/>
      <c r="AC20" s="66">
        <f t="shared" si="3"/>
        <v>-2.4963381810372366E-2</v>
      </c>
      <c r="AD20" s="66">
        <f t="shared" si="3"/>
        <v>-9.1631238469124479E-2</v>
      </c>
      <c r="AE20" s="66">
        <f t="shared" si="3"/>
        <v>-6.2207440704947166E-2</v>
      </c>
      <c r="AF20" s="66">
        <f t="shared" si="3"/>
        <v>-0.15282133832969377</v>
      </c>
      <c r="AG20" s="66">
        <f t="shared" si="3"/>
        <v>-0.13078244208927395</v>
      </c>
      <c r="AH20" s="66">
        <f t="shared" si="3"/>
        <v>-0.1974537602785795</v>
      </c>
      <c r="AI20" s="66">
        <f t="shared" si="3"/>
        <v>-0.24799545515197341</v>
      </c>
      <c r="AJ20" s="66">
        <f t="shared" si="3"/>
        <v>-0.15520522598497188</v>
      </c>
      <c r="AK20" s="66">
        <f t="shared" si="3"/>
        <v>-0.11689671754501579</v>
      </c>
      <c r="AL20" s="66">
        <f t="shared" si="3"/>
        <v>-8.5767365988490635E-2</v>
      </c>
      <c r="AM20" s="66">
        <f t="shared" si="3"/>
        <v>-7.4889754013642881E-2</v>
      </c>
      <c r="AN20" s="66">
        <f t="shared" si="3"/>
        <v>-5.1212035236559643E-2</v>
      </c>
      <c r="AO20" s="21"/>
      <c r="AP20" s="21">
        <v>77.761899999999997</v>
      </c>
      <c r="AQ20" s="21">
        <v>84.772400000000005</v>
      </c>
      <c r="AR20" s="21">
        <v>82.355099999999993</v>
      </c>
      <c r="AS20" s="21">
        <v>75.788499999999999</v>
      </c>
      <c r="AT20" s="21">
        <v>69.520799999999994</v>
      </c>
      <c r="AU20" s="21">
        <v>49.508299999999998</v>
      </c>
      <c r="AV20" s="21">
        <v>49.462600000000002</v>
      </c>
      <c r="AW20" s="21">
        <v>41.668700000000001</v>
      </c>
      <c r="AX20" s="21">
        <v>112.294</v>
      </c>
      <c r="AY20" s="21">
        <v>110.345</v>
      </c>
      <c r="AZ20" s="21">
        <v>116.104</v>
      </c>
      <c r="BA20" s="21">
        <v>72.254499999999993</v>
      </c>
      <c r="BB20" s="21"/>
      <c r="BC20" s="21">
        <v>75.820700000000002</v>
      </c>
      <c r="BD20" s="21">
        <v>77.004599999999996</v>
      </c>
      <c r="BE20" s="21">
        <v>77.231999999999999</v>
      </c>
      <c r="BF20" s="21">
        <v>64.206400000000002</v>
      </c>
      <c r="BG20" s="21">
        <v>60.428699999999999</v>
      </c>
      <c r="BH20" s="21">
        <v>39.732700000000001</v>
      </c>
      <c r="BI20" s="21">
        <v>37.196100000000001</v>
      </c>
      <c r="BJ20" s="21">
        <v>35.201500000000003</v>
      </c>
      <c r="BK20" s="21">
        <v>99.167199999999994</v>
      </c>
      <c r="BL20" s="21">
        <v>100.881</v>
      </c>
      <c r="BM20" s="21">
        <v>107.40900000000001</v>
      </c>
      <c r="BN20" s="21">
        <v>68.554199999999994</v>
      </c>
    </row>
    <row r="21" spans="11:66" x14ac:dyDescent="0.4">
      <c r="K21" s="21">
        <v>200</v>
      </c>
      <c r="L21" s="21">
        <f t="shared" si="1"/>
        <v>244000</v>
      </c>
      <c r="M21" s="66">
        <f t="shared" si="2"/>
        <v>0.5413620580632994</v>
      </c>
      <c r="N21" s="21"/>
      <c r="O21" s="21"/>
      <c r="P21" s="21"/>
      <c r="Q21" s="21"/>
      <c r="R21" s="21"/>
      <c r="S21" s="21"/>
      <c r="T21" s="21"/>
      <c r="U21" s="21"/>
      <c r="V21" s="21"/>
      <c r="W21" s="21"/>
      <c r="X21" s="21"/>
      <c r="Y21" s="21"/>
      <c r="Z21" s="21"/>
      <c r="AA21" s="21"/>
      <c r="AB21" s="21"/>
      <c r="AC21" s="66">
        <f t="shared" si="3"/>
        <v>-2.6227497013318911E-2</v>
      </c>
      <c r="AD21" s="66">
        <f t="shared" si="3"/>
        <v>-9.1631238469124479E-2</v>
      </c>
      <c r="AE21" s="66">
        <f t="shared" si="3"/>
        <v>-6.2711356066594462E-2</v>
      </c>
      <c r="AF21" s="66">
        <f t="shared" si="3"/>
        <v>-0.15480712773046049</v>
      </c>
      <c r="AG21" s="66">
        <f t="shared" si="3"/>
        <v>-0.13516674146442498</v>
      </c>
      <c r="AH21" s="66">
        <f t="shared" si="3"/>
        <v>-0.1974537602785795</v>
      </c>
      <c r="AI21" s="66">
        <f t="shared" si="3"/>
        <v>-0.24799545515197341</v>
      </c>
      <c r="AJ21" s="66">
        <f t="shared" si="3"/>
        <v>-0.15640516742782959</v>
      </c>
      <c r="AK21" s="66">
        <f t="shared" si="3"/>
        <v>-0.11689671754501579</v>
      </c>
      <c r="AL21" s="66">
        <f t="shared" si="3"/>
        <v>-8.5767365988490635E-2</v>
      </c>
      <c r="AM21" s="66">
        <f t="shared" si="3"/>
        <v>-7.54151450423758E-2</v>
      </c>
      <c r="AN21" s="66">
        <f t="shared" si="3"/>
        <v>-5.1212035236559643E-2</v>
      </c>
      <c r="AO21" s="21"/>
      <c r="AP21" s="21">
        <v>77.761899999999997</v>
      </c>
      <c r="AQ21" s="21">
        <v>84.772400000000005</v>
      </c>
      <c r="AR21" s="21">
        <v>82.355099999999993</v>
      </c>
      <c r="AS21" s="21">
        <v>75.788499999999999</v>
      </c>
      <c r="AT21" s="21">
        <v>69.520799999999994</v>
      </c>
      <c r="AU21" s="21">
        <v>49.508299999999998</v>
      </c>
      <c r="AV21" s="21">
        <v>49.462600000000002</v>
      </c>
      <c r="AW21" s="21">
        <v>41.668700000000001</v>
      </c>
      <c r="AX21" s="21">
        <v>112.294</v>
      </c>
      <c r="AY21" s="21">
        <v>110.345</v>
      </c>
      <c r="AZ21" s="21">
        <v>116.104</v>
      </c>
      <c r="BA21" s="21">
        <v>72.254499999999993</v>
      </c>
      <c r="BB21" s="21"/>
      <c r="BC21" s="21">
        <v>75.722399999999993</v>
      </c>
      <c r="BD21" s="21">
        <v>77.004599999999996</v>
      </c>
      <c r="BE21" s="21">
        <v>77.1905</v>
      </c>
      <c r="BF21" s="21">
        <v>64.055899999999994</v>
      </c>
      <c r="BG21" s="21">
        <v>60.123899999999999</v>
      </c>
      <c r="BH21" s="21">
        <v>39.732700000000001</v>
      </c>
      <c r="BI21" s="21">
        <v>37.196100000000001</v>
      </c>
      <c r="BJ21" s="21">
        <v>35.151499999999999</v>
      </c>
      <c r="BK21" s="21">
        <v>99.167199999999994</v>
      </c>
      <c r="BL21" s="21">
        <v>100.881</v>
      </c>
      <c r="BM21" s="21">
        <v>107.348</v>
      </c>
      <c r="BN21" s="21">
        <v>68.554199999999994</v>
      </c>
    </row>
    <row r="22" spans="11:66" x14ac:dyDescent="0.4">
      <c r="K22" s="21">
        <v>210</v>
      </c>
      <c r="L22" s="21">
        <f t="shared" si="1"/>
        <v>256200</v>
      </c>
      <c r="M22" s="66">
        <f t="shared" si="2"/>
        <v>0.56843016096646437</v>
      </c>
      <c r="N22" s="21"/>
      <c r="O22" s="21"/>
      <c r="P22" s="21"/>
      <c r="Q22" s="21"/>
      <c r="R22" s="21"/>
      <c r="S22" s="21"/>
      <c r="T22" s="21"/>
      <c r="U22" s="21"/>
      <c r="V22" s="21"/>
      <c r="W22" s="21"/>
      <c r="X22" s="21"/>
      <c r="Y22" s="21"/>
      <c r="Z22" s="21"/>
      <c r="AA22" s="21"/>
      <c r="AB22" s="21"/>
      <c r="AC22" s="66">
        <f t="shared" si="3"/>
        <v>-2.7491612216265275E-2</v>
      </c>
      <c r="AD22" s="66">
        <f t="shared" si="3"/>
        <v>-9.1631238469124479E-2</v>
      </c>
      <c r="AE22" s="66">
        <f t="shared" si="3"/>
        <v>-6.321648568212529E-2</v>
      </c>
      <c r="AF22" s="66">
        <f t="shared" si="3"/>
        <v>-0.15679423659262293</v>
      </c>
      <c r="AG22" s="66">
        <f t="shared" si="3"/>
        <v>-0.13954960242114581</v>
      </c>
      <c r="AH22" s="66">
        <f t="shared" si="3"/>
        <v>-0.1974537602785795</v>
      </c>
      <c r="AI22" s="66">
        <f t="shared" si="3"/>
        <v>-0.24799545515197341</v>
      </c>
      <c r="AJ22" s="66">
        <f t="shared" si="3"/>
        <v>-0.15760750875357291</v>
      </c>
      <c r="AK22" s="66">
        <f t="shared" si="3"/>
        <v>-0.11689671754501579</v>
      </c>
      <c r="AL22" s="66">
        <f t="shared" si="3"/>
        <v>-8.5767365988490635E-2</v>
      </c>
      <c r="AM22" s="66">
        <f t="shared" si="3"/>
        <v>-7.5940536071108608E-2</v>
      </c>
      <c r="AN22" s="66">
        <f t="shared" si="3"/>
        <v>-5.1212035236559643E-2</v>
      </c>
      <c r="AO22" s="21"/>
      <c r="AP22" s="21">
        <v>77.761899999999997</v>
      </c>
      <c r="AQ22" s="21">
        <v>84.772400000000005</v>
      </c>
      <c r="AR22" s="21">
        <v>82.355099999999993</v>
      </c>
      <c r="AS22" s="21">
        <v>75.788499999999999</v>
      </c>
      <c r="AT22" s="21">
        <v>69.520799999999994</v>
      </c>
      <c r="AU22" s="21">
        <v>49.508299999999998</v>
      </c>
      <c r="AV22" s="21">
        <v>49.462600000000002</v>
      </c>
      <c r="AW22" s="21">
        <v>41.668700000000001</v>
      </c>
      <c r="AX22" s="21">
        <v>112.294</v>
      </c>
      <c r="AY22" s="21">
        <v>110.345</v>
      </c>
      <c r="AZ22" s="21">
        <v>116.104</v>
      </c>
      <c r="BA22" s="21">
        <v>72.254499999999993</v>
      </c>
      <c r="BB22" s="21"/>
      <c r="BC22" s="21">
        <v>75.624099999999999</v>
      </c>
      <c r="BD22" s="21">
        <v>77.004599999999996</v>
      </c>
      <c r="BE22" s="21">
        <v>77.148899999999998</v>
      </c>
      <c r="BF22" s="21">
        <v>63.905299999999997</v>
      </c>
      <c r="BG22" s="21">
        <v>59.819200000000002</v>
      </c>
      <c r="BH22" s="21">
        <v>39.732700000000001</v>
      </c>
      <c r="BI22" s="21">
        <v>37.196100000000001</v>
      </c>
      <c r="BJ22" s="21">
        <v>35.101399999999998</v>
      </c>
      <c r="BK22" s="21">
        <v>99.167199999999994</v>
      </c>
      <c r="BL22" s="21">
        <v>100.881</v>
      </c>
      <c r="BM22" s="21">
        <v>107.28700000000001</v>
      </c>
      <c r="BN22" s="21">
        <v>68.554199999999994</v>
      </c>
    </row>
    <row r="23" spans="11:66" x14ac:dyDescent="0.4">
      <c r="K23" s="21">
        <v>220</v>
      </c>
      <c r="L23" s="21">
        <f t="shared" si="1"/>
        <v>268400</v>
      </c>
      <c r="M23" s="66">
        <f t="shared" si="2"/>
        <v>0.59549826386962934</v>
      </c>
      <c r="N23" s="21"/>
      <c r="O23" s="21"/>
      <c r="P23" s="21"/>
      <c r="Q23" s="21"/>
      <c r="R23" s="21"/>
      <c r="S23" s="21"/>
      <c r="T23" s="21"/>
      <c r="U23" s="21"/>
      <c r="V23" s="21"/>
      <c r="W23" s="21"/>
      <c r="X23" s="21"/>
      <c r="Y23" s="21"/>
      <c r="Z23" s="21"/>
      <c r="AA23" s="21"/>
      <c r="AB23" s="21"/>
      <c r="AC23" s="66">
        <f t="shared" si="3"/>
        <v>-2.8755727419211636E-2</v>
      </c>
      <c r="AD23" s="66">
        <f t="shared" si="3"/>
        <v>-9.1631238469124479E-2</v>
      </c>
      <c r="AE23" s="66">
        <f t="shared" si="3"/>
        <v>-6.3721615297656103E-2</v>
      </c>
      <c r="AF23" s="66">
        <f t="shared" si="3"/>
        <v>-0.15878002599338945</v>
      </c>
      <c r="AG23" s="66">
        <f t="shared" si="3"/>
        <v>-0.14393390179629684</v>
      </c>
      <c r="AH23" s="66">
        <f t="shared" si="3"/>
        <v>-0.1974537602785795</v>
      </c>
      <c r="AI23" s="66">
        <f t="shared" si="3"/>
        <v>-0.24799545515197341</v>
      </c>
      <c r="AJ23" s="66">
        <f t="shared" si="3"/>
        <v>-0.15880745019643042</v>
      </c>
      <c r="AK23" s="66">
        <f t="shared" si="3"/>
        <v>-0.11689671754501579</v>
      </c>
      <c r="AL23" s="66">
        <f t="shared" si="3"/>
        <v>-8.5767365988490635E-2</v>
      </c>
      <c r="AM23" s="66">
        <f t="shared" si="3"/>
        <v>-7.6465927099841527E-2</v>
      </c>
      <c r="AN23" s="66">
        <f t="shared" si="3"/>
        <v>-5.1212035236559643E-2</v>
      </c>
      <c r="AO23" s="21"/>
      <c r="AP23" s="21">
        <v>77.761899999999997</v>
      </c>
      <c r="AQ23" s="21">
        <v>84.772400000000005</v>
      </c>
      <c r="AR23" s="21">
        <v>82.355099999999993</v>
      </c>
      <c r="AS23" s="21">
        <v>75.788499999999999</v>
      </c>
      <c r="AT23" s="21">
        <v>69.520799999999994</v>
      </c>
      <c r="AU23" s="21">
        <v>49.508299999999998</v>
      </c>
      <c r="AV23" s="21">
        <v>49.462600000000002</v>
      </c>
      <c r="AW23" s="21">
        <v>41.668700000000001</v>
      </c>
      <c r="AX23" s="21">
        <v>112.294</v>
      </c>
      <c r="AY23" s="21">
        <v>110.345</v>
      </c>
      <c r="AZ23" s="21">
        <v>116.104</v>
      </c>
      <c r="BA23" s="21">
        <v>72.254499999999993</v>
      </c>
      <c r="BB23" s="21"/>
      <c r="BC23" s="21">
        <v>75.525800000000004</v>
      </c>
      <c r="BD23" s="21">
        <v>77.004599999999996</v>
      </c>
      <c r="BE23" s="21">
        <v>77.107299999999995</v>
      </c>
      <c r="BF23" s="21">
        <v>63.754800000000003</v>
      </c>
      <c r="BG23" s="21">
        <v>59.514400000000002</v>
      </c>
      <c r="BH23" s="21">
        <v>39.732700000000001</v>
      </c>
      <c r="BI23" s="21">
        <v>37.196100000000001</v>
      </c>
      <c r="BJ23" s="21">
        <v>35.051400000000001</v>
      </c>
      <c r="BK23" s="21">
        <v>99.167199999999994</v>
      </c>
      <c r="BL23" s="21">
        <v>100.881</v>
      </c>
      <c r="BM23" s="21">
        <v>107.226</v>
      </c>
      <c r="BN23" s="21">
        <v>68.554199999999994</v>
      </c>
    </row>
    <row r="24" spans="11:66" x14ac:dyDescent="0.4">
      <c r="K24" s="21">
        <v>230</v>
      </c>
      <c r="L24" s="21">
        <f t="shared" si="1"/>
        <v>280600</v>
      </c>
      <c r="M24" s="66">
        <f t="shared" si="2"/>
        <v>0.62256636677279431</v>
      </c>
      <c r="N24" s="21"/>
      <c r="O24" s="21"/>
      <c r="P24" s="21"/>
      <c r="Q24" s="21"/>
      <c r="R24" s="21"/>
      <c r="S24" s="21"/>
      <c r="T24" s="21"/>
      <c r="U24" s="21"/>
      <c r="V24" s="21"/>
      <c r="W24" s="21"/>
      <c r="X24" s="21"/>
      <c r="Y24" s="21"/>
      <c r="Z24" s="21"/>
      <c r="AA24" s="21"/>
      <c r="AB24" s="21"/>
      <c r="AC24" s="66">
        <f t="shared" si="3"/>
        <v>-3.0019842622158181E-2</v>
      </c>
      <c r="AD24" s="66">
        <f t="shared" si="3"/>
        <v>-9.1631238469124479E-2</v>
      </c>
      <c r="AE24" s="66">
        <f t="shared" si="3"/>
        <v>-6.4226744913186765E-2</v>
      </c>
      <c r="AF24" s="66">
        <f t="shared" si="3"/>
        <v>-0.16076713485555197</v>
      </c>
      <c r="AG24" s="66">
        <f t="shared" si="3"/>
        <v>-0.14831820117144787</v>
      </c>
      <c r="AH24" s="66">
        <f t="shared" si="3"/>
        <v>-0.1974537602785795</v>
      </c>
      <c r="AI24" s="66">
        <f t="shared" si="3"/>
        <v>-0.24799545515197341</v>
      </c>
      <c r="AJ24" s="66">
        <f t="shared" si="3"/>
        <v>-0.16000979152217373</v>
      </c>
      <c r="AK24" s="66">
        <f t="shared" si="3"/>
        <v>-0.11689671754501579</v>
      </c>
      <c r="AL24" s="66">
        <f t="shared" si="3"/>
        <v>-8.5767365988490635E-2</v>
      </c>
      <c r="AM24" s="66">
        <f t="shared" si="3"/>
        <v>-7.6991318128574321E-2</v>
      </c>
      <c r="AN24" s="66">
        <f t="shared" si="3"/>
        <v>-5.1212035236559643E-2</v>
      </c>
      <c r="AO24" s="21"/>
      <c r="AP24" s="21">
        <v>77.761899999999997</v>
      </c>
      <c r="AQ24" s="21">
        <v>84.772400000000005</v>
      </c>
      <c r="AR24" s="21">
        <v>82.355099999999993</v>
      </c>
      <c r="AS24" s="21">
        <v>75.788499999999999</v>
      </c>
      <c r="AT24" s="21">
        <v>69.520799999999994</v>
      </c>
      <c r="AU24" s="21">
        <v>49.508299999999998</v>
      </c>
      <c r="AV24" s="21">
        <v>49.462600000000002</v>
      </c>
      <c r="AW24" s="21">
        <v>41.668700000000001</v>
      </c>
      <c r="AX24" s="21">
        <v>112.294</v>
      </c>
      <c r="AY24" s="21">
        <v>110.345</v>
      </c>
      <c r="AZ24" s="21">
        <v>116.104</v>
      </c>
      <c r="BA24" s="21">
        <v>72.254499999999993</v>
      </c>
      <c r="BB24" s="21"/>
      <c r="BC24" s="21">
        <v>75.427499999999995</v>
      </c>
      <c r="BD24" s="21">
        <v>77.004599999999996</v>
      </c>
      <c r="BE24" s="21">
        <v>77.065700000000007</v>
      </c>
      <c r="BF24" s="21">
        <v>63.604199999999999</v>
      </c>
      <c r="BG24" s="21">
        <v>59.209600000000002</v>
      </c>
      <c r="BH24" s="21">
        <v>39.732700000000001</v>
      </c>
      <c r="BI24" s="21">
        <v>37.196100000000001</v>
      </c>
      <c r="BJ24" s="21">
        <v>35.001300000000001</v>
      </c>
      <c r="BK24" s="21">
        <v>99.167199999999994</v>
      </c>
      <c r="BL24" s="21">
        <v>100.881</v>
      </c>
      <c r="BM24" s="21">
        <v>107.16500000000001</v>
      </c>
      <c r="BN24" s="21">
        <v>68.554199999999994</v>
      </c>
    </row>
    <row r="25" spans="11:66" x14ac:dyDescent="0.4">
      <c r="K25" s="21">
        <v>240</v>
      </c>
      <c r="L25" s="21">
        <f t="shared" si="1"/>
        <v>292800</v>
      </c>
      <c r="M25" s="66">
        <f t="shared" si="2"/>
        <v>0.64963446967595928</v>
      </c>
      <c r="N25" s="21"/>
      <c r="O25" s="21"/>
      <c r="P25" s="21"/>
      <c r="Q25" s="21"/>
      <c r="R25" s="21"/>
      <c r="S25" s="21"/>
      <c r="T25" s="21"/>
      <c r="U25" s="21"/>
      <c r="V25" s="21"/>
      <c r="W25" s="21"/>
      <c r="X25" s="21"/>
      <c r="Y25" s="21"/>
      <c r="Z25" s="21"/>
      <c r="AA25" s="21"/>
      <c r="AB25" s="21"/>
      <c r="AC25" s="66">
        <f t="shared" si="3"/>
        <v>-3.1283957825104541E-2</v>
      </c>
      <c r="AD25" s="66">
        <f t="shared" si="3"/>
        <v>-9.1631238469124479E-2</v>
      </c>
      <c r="AE25" s="66">
        <f t="shared" si="3"/>
        <v>-6.4731874528717578E-2</v>
      </c>
      <c r="AF25" s="66">
        <f t="shared" si="3"/>
        <v>-0.1627529242563186</v>
      </c>
      <c r="AG25" s="66">
        <f t="shared" si="3"/>
        <v>-0.15270106212816881</v>
      </c>
      <c r="AH25" s="66">
        <f t="shared" si="3"/>
        <v>-0.1974537602785795</v>
      </c>
      <c r="AI25" s="66">
        <f t="shared" si="3"/>
        <v>-0.24799545515197341</v>
      </c>
      <c r="AJ25" s="66">
        <f t="shared" si="3"/>
        <v>-0.16120973296503124</v>
      </c>
      <c r="AK25" s="66">
        <f t="shared" si="3"/>
        <v>-0.11689671754501579</v>
      </c>
      <c r="AL25" s="66">
        <f t="shared" si="3"/>
        <v>-8.5767365988490635E-2</v>
      </c>
      <c r="AM25" s="66">
        <f t="shared" si="3"/>
        <v>-7.751670915730724E-2</v>
      </c>
      <c r="AN25" s="66">
        <f t="shared" si="3"/>
        <v>-5.1212035236559643E-2</v>
      </c>
      <c r="AO25" s="21"/>
      <c r="AP25" s="21">
        <v>77.761899999999997</v>
      </c>
      <c r="AQ25" s="21">
        <v>84.772400000000005</v>
      </c>
      <c r="AR25" s="21">
        <v>82.355099999999993</v>
      </c>
      <c r="AS25" s="21">
        <v>75.788499999999999</v>
      </c>
      <c r="AT25" s="21">
        <v>69.520799999999994</v>
      </c>
      <c r="AU25" s="21">
        <v>49.508299999999998</v>
      </c>
      <c r="AV25" s="21">
        <v>49.462600000000002</v>
      </c>
      <c r="AW25" s="21">
        <v>41.668700000000001</v>
      </c>
      <c r="AX25" s="21">
        <v>112.294</v>
      </c>
      <c r="AY25" s="21">
        <v>110.345</v>
      </c>
      <c r="AZ25" s="21">
        <v>116.104</v>
      </c>
      <c r="BA25" s="21">
        <v>72.254499999999993</v>
      </c>
      <c r="BB25" s="21"/>
      <c r="BC25" s="21">
        <v>75.3292</v>
      </c>
      <c r="BD25" s="21">
        <v>77.004599999999996</v>
      </c>
      <c r="BE25" s="21">
        <v>77.024100000000004</v>
      </c>
      <c r="BF25" s="21">
        <v>63.453699999999998</v>
      </c>
      <c r="BG25" s="21">
        <v>58.904899999999998</v>
      </c>
      <c r="BH25" s="21">
        <v>39.732700000000001</v>
      </c>
      <c r="BI25" s="21">
        <v>37.196100000000001</v>
      </c>
      <c r="BJ25" s="21">
        <v>34.951300000000003</v>
      </c>
      <c r="BK25" s="21">
        <v>99.167199999999994</v>
      </c>
      <c r="BL25" s="21">
        <v>100.881</v>
      </c>
      <c r="BM25" s="21">
        <v>107.104</v>
      </c>
      <c r="BN25" s="21">
        <v>68.554199999999994</v>
      </c>
    </row>
    <row r="26" spans="11:66" x14ac:dyDescent="0.4">
      <c r="K26" s="21">
        <v>250</v>
      </c>
      <c r="L26" s="21">
        <f t="shared" si="1"/>
        <v>305000</v>
      </c>
      <c r="M26" s="66">
        <f t="shared" si="2"/>
        <v>0.67670257257912425</v>
      </c>
      <c r="N26" s="21"/>
      <c r="O26" s="21"/>
      <c r="P26" s="21"/>
      <c r="Q26" s="21"/>
      <c r="R26" s="21"/>
      <c r="S26" s="21"/>
      <c r="T26" s="21"/>
      <c r="U26" s="21"/>
      <c r="V26" s="21"/>
      <c r="W26" s="21"/>
      <c r="X26" s="21"/>
      <c r="Y26" s="21"/>
      <c r="Z26" s="21"/>
      <c r="AA26" s="21"/>
      <c r="AB26" s="21"/>
      <c r="AC26" s="66">
        <f t="shared" si="3"/>
        <v>-3.2548073028050906E-2</v>
      </c>
      <c r="AD26" s="66">
        <f t="shared" si="3"/>
        <v>-9.1631238469124479E-2</v>
      </c>
      <c r="AE26" s="66">
        <f t="shared" si="3"/>
        <v>-6.5235789890364881E-2</v>
      </c>
      <c r="AF26" s="66">
        <f t="shared" si="3"/>
        <v>-0.16474003311848101</v>
      </c>
      <c r="AG26" s="66">
        <f t="shared" si="3"/>
        <v>-0.15708536150331984</v>
      </c>
      <c r="AH26" s="66">
        <f t="shared" si="3"/>
        <v>-0.1974537602785795</v>
      </c>
      <c r="AI26" s="66">
        <f t="shared" si="3"/>
        <v>-0.24799545515197341</v>
      </c>
      <c r="AJ26" s="66">
        <f t="shared" si="3"/>
        <v>-0.16241207429077456</v>
      </c>
      <c r="AK26" s="66">
        <f t="shared" si="3"/>
        <v>-0.11689671754501579</v>
      </c>
      <c r="AL26" s="66">
        <f t="shared" si="3"/>
        <v>-8.5767365988490635E-2</v>
      </c>
      <c r="AM26" s="66">
        <f t="shared" si="3"/>
        <v>-7.8042100186040048E-2</v>
      </c>
      <c r="AN26" s="66">
        <f t="shared" si="3"/>
        <v>-5.1212035236559643E-2</v>
      </c>
      <c r="AO26" s="21"/>
      <c r="AP26" s="21">
        <v>77.761899999999997</v>
      </c>
      <c r="AQ26" s="21">
        <v>84.772400000000005</v>
      </c>
      <c r="AR26" s="21">
        <v>82.355099999999993</v>
      </c>
      <c r="AS26" s="21">
        <v>75.788499999999999</v>
      </c>
      <c r="AT26" s="21">
        <v>69.520799999999994</v>
      </c>
      <c r="AU26" s="21">
        <v>49.508299999999998</v>
      </c>
      <c r="AV26" s="21">
        <v>49.462600000000002</v>
      </c>
      <c r="AW26" s="21">
        <v>41.668700000000001</v>
      </c>
      <c r="AX26" s="21">
        <v>112.294</v>
      </c>
      <c r="AY26" s="21">
        <v>110.345</v>
      </c>
      <c r="AZ26" s="21">
        <v>116.104</v>
      </c>
      <c r="BA26" s="21">
        <v>72.254499999999993</v>
      </c>
      <c r="BB26" s="21"/>
      <c r="BC26" s="21">
        <v>75.230900000000005</v>
      </c>
      <c r="BD26" s="21">
        <v>77.004599999999996</v>
      </c>
      <c r="BE26" s="21">
        <v>76.982600000000005</v>
      </c>
      <c r="BF26" s="21">
        <v>63.303100000000001</v>
      </c>
      <c r="BG26" s="21">
        <v>58.600099999999998</v>
      </c>
      <c r="BH26" s="21">
        <v>39.732700000000001</v>
      </c>
      <c r="BI26" s="21">
        <v>37.196100000000001</v>
      </c>
      <c r="BJ26" s="21">
        <v>34.901200000000003</v>
      </c>
      <c r="BK26" s="21">
        <v>99.167199999999994</v>
      </c>
      <c r="BL26" s="21">
        <v>100.881</v>
      </c>
      <c r="BM26" s="21">
        <v>107.04300000000001</v>
      </c>
      <c r="BN26" s="21">
        <v>68.554199999999994</v>
      </c>
    </row>
    <row r="27" spans="11:66" x14ac:dyDescent="0.4">
      <c r="K27" s="21">
        <v>260</v>
      </c>
      <c r="L27" s="21">
        <f t="shared" si="1"/>
        <v>317200</v>
      </c>
      <c r="M27" s="66">
        <f t="shared" si="2"/>
        <v>0.70377067548228922</v>
      </c>
      <c r="N27" s="21"/>
      <c r="O27" s="21"/>
      <c r="P27" s="21"/>
      <c r="Q27" s="21"/>
      <c r="R27" s="21"/>
      <c r="S27" s="21"/>
      <c r="T27" s="21"/>
      <c r="U27" s="21"/>
      <c r="V27" s="21"/>
      <c r="W27" s="21"/>
      <c r="X27" s="21"/>
      <c r="Y27" s="21"/>
      <c r="Z27" s="21"/>
      <c r="AA27" s="21"/>
      <c r="AB27" s="21"/>
      <c r="AC27" s="66">
        <f t="shared" si="3"/>
        <v>-3.381218823099745E-2</v>
      </c>
      <c r="AD27" s="66">
        <f t="shared" si="3"/>
        <v>-9.1631238469124479E-2</v>
      </c>
      <c r="AE27" s="66">
        <f t="shared" si="3"/>
        <v>-6.5740919505895695E-2</v>
      </c>
      <c r="AF27" s="66">
        <f t="shared" si="3"/>
        <v>-0.16490892417715086</v>
      </c>
      <c r="AG27" s="66">
        <f t="shared" si="3"/>
        <v>-0.16146966087847087</v>
      </c>
      <c r="AH27" s="66">
        <f t="shared" si="3"/>
        <v>-0.1974537602785795</v>
      </c>
      <c r="AI27" s="66">
        <f t="shared" si="3"/>
        <v>-0.24799545515197341</v>
      </c>
      <c r="AJ27" s="66">
        <f t="shared" si="3"/>
        <v>-0.16361201573363227</v>
      </c>
      <c r="AK27" s="66">
        <f t="shared" si="3"/>
        <v>-0.11689671754501579</v>
      </c>
      <c r="AL27" s="66">
        <f t="shared" si="3"/>
        <v>-8.5767365988490635E-2</v>
      </c>
      <c r="AM27" s="66">
        <f t="shared" si="3"/>
        <v>-7.8567491214772966E-2</v>
      </c>
      <c r="AN27" s="66">
        <f t="shared" si="3"/>
        <v>-5.1212035236559643E-2</v>
      </c>
      <c r="AO27" s="21"/>
      <c r="AP27" s="21">
        <v>77.761899999999997</v>
      </c>
      <c r="AQ27" s="21">
        <v>84.772400000000005</v>
      </c>
      <c r="AR27" s="21">
        <v>82.355099999999993</v>
      </c>
      <c r="AS27" s="21">
        <v>75.788499999999999</v>
      </c>
      <c r="AT27" s="21">
        <v>69.520799999999994</v>
      </c>
      <c r="AU27" s="21">
        <v>49.508299999999998</v>
      </c>
      <c r="AV27" s="21">
        <v>49.462600000000002</v>
      </c>
      <c r="AW27" s="21">
        <v>41.668700000000001</v>
      </c>
      <c r="AX27" s="21">
        <v>112.294</v>
      </c>
      <c r="AY27" s="21">
        <v>110.345</v>
      </c>
      <c r="AZ27" s="21">
        <v>116.104</v>
      </c>
      <c r="BA27" s="21">
        <v>72.254499999999993</v>
      </c>
      <c r="BB27" s="21"/>
      <c r="BC27" s="21">
        <v>75.132599999999996</v>
      </c>
      <c r="BD27" s="21">
        <v>77.004599999999996</v>
      </c>
      <c r="BE27" s="21">
        <v>76.941000000000003</v>
      </c>
      <c r="BF27" s="21">
        <v>63.290300000000002</v>
      </c>
      <c r="BG27" s="21">
        <v>58.295299999999997</v>
      </c>
      <c r="BH27" s="21">
        <v>39.732700000000001</v>
      </c>
      <c r="BI27" s="21">
        <v>37.196100000000001</v>
      </c>
      <c r="BJ27" s="21">
        <v>34.851199999999999</v>
      </c>
      <c r="BK27" s="21">
        <v>99.167199999999994</v>
      </c>
      <c r="BL27" s="21">
        <v>100.881</v>
      </c>
      <c r="BM27" s="21">
        <v>106.982</v>
      </c>
      <c r="BN27" s="21">
        <v>68.554199999999994</v>
      </c>
    </row>
    <row r="28" spans="11:66" x14ac:dyDescent="0.4">
      <c r="K28" s="21">
        <v>270</v>
      </c>
      <c r="L28" s="21">
        <f t="shared" si="1"/>
        <v>329400</v>
      </c>
      <c r="M28" s="66">
        <f t="shared" si="2"/>
        <v>0.73083877838545419</v>
      </c>
      <c r="N28" s="21"/>
      <c r="O28" s="21"/>
      <c r="P28" s="21"/>
      <c r="Q28" s="21"/>
      <c r="R28" s="21"/>
      <c r="S28" s="21"/>
      <c r="T28" s="21"/>
      <c r="U28" s="21"/>
      <c r="V28" s="21"/>
      <c r="W28" s="21"/>
      <c r="X28" s="21"/>
      <c r="Y28" s="21"/>
      <c r="Z28" s="21"/>
      <c r="AA28" s="21"/>
      <c r="AB28" s="21"/>
      <c r="AC28" s="66">
        <f t="shared" si="3"/>
        <v>-3.5076303433943815E-2</v>
      </c>
      <c r="AD28" s="66">
        <f t="shared" si="3"/>
        <v>-9.1631238469124479E-2</v>
      </c>
      <c r="AE28" s="66">
        <f t="shared" si="3"/>
        <v>-6.6246049121426523E-2</v>
      </c>
      <c r="AF28" s="66">
        <f t="shared" si="3"/>
        <v>-0.16490892417715086</v>
      </c>
      <c r="AG28" s="66">
        <f t="shared" si="3"/>
        <v>-0.1658525218351917</v>
      </c>
      <c r="AH28" s="66">
        <f t="shared" si="3"/>
        <v>-0.1974537602785795</v>
      </c>
      <c r="AI28" s="66">
        <f t="shared" si="3"/>
        <v>-0.24799545515197341</v>
      </c>
      <c r="AJ28" s="66">
        <f t="shared" si="3"/>
        <v>-0.16481195717648978</v>
      </c>
      <c r="AK28" s="66">
        <f t="shared" si="3"/>
        <v>-0.11689671754501579</v>
      </c>
      <c r="AL28" s="66">
        <f t="shared" si="3"/>
        <v>-8.5767365988490635E-2</v>
      </c>
      <c r="AM28" s="66">
        <f t="shared" si="3"/>
        <v>-7.909288224350576E-2</v>
      </c>
      <c r="AN28" s="66">
        <f t="shared" si="3"/>
        <v>-5.1212035236559643E-2</v>
      </c>
      <c r="AO28" s="21"/>
      <c r="AP28" s="21">
        <v>77.761899999999997</v>
      </c>
      <c r="AQ28" s="21">
        <v>84.772400000000005</v>
      </c>
      <c r="AR28" s="21">
        <v>82.355099999999993</v>
      </c>
      <c r="AS28" s="21">
        <v>75.788499999999999</v>
      </c>
      <c r="AT28" s="21">
        <v>69.520799999999994</v>
      </c>
      <c r="AU28" s="21">
        <v>49.508299999999998</v>
      </c>
      <c r="AV28" s="21">
        <v>49.462600000000002</v>
      </c>
      <c r="AW28" s="21">
        <v>41.668700000000001</v>
      </c>
      <c r="AX28" s="21">
        <v>112.294</v>
      </c>
      <c r="AY28" s="21">
        <v>110.345</v>
      </c>
      <c r="AZ28" s="21">
        <v>116.104</v>
      </c>
      <c r="BA28" s="21">
        <v>72.254499999999993</v>
      </c>
      <c r="BB28" s="21"/>
      <c r="BC28" s="21">
        <v>75.034300000000002</v>
      </c>
      <c r="BD28" s="21">
        <v>77.004599999999996</v>
      </c>
      <c r="BE28" s="21">
        <v>76.8994</v>
      </c>
      <c r="BF28" s="21">
        <v>63.290300000000002</v>
      </c>
      <c r="BG28" s="21">
        <v>57.990600000000001</v>
      </c>
      <c r="BH28" s="21">
        <v>39.732700000000001</v>
      </c>
      <c r="BI28" s="21">
        <v>37.196100000000001</v>
      </c>
      <c r="BJ28" s="21">
        <v>34.801200000000001</v>
      </c>
      <c r="BK28" s="21">
        <v>99.167199999999994</v>
      </c>
      <c r="BL28" s="21">
        <v>100.881</v>
      </c>
      <c r="BM28" s="21">
        <v>106.92100000000001</v>
      </c>
      <c r="BN28" s="21">
        <v>68.554199999999994</v>
      </c>
    </row>
    <row r="29" spans="11:66" x14ac:dyDescent="0.4">
      <c r="K29" s="21">
        <v>280</v>
      </c>
      <c r="L29" s="21">
        <f t="shared" si="1"/>
        <v>341600</v>
      </c>
      <c r="M29" s="66">
        <f t="shared" si="2"/>
        <v>0.75790688128861916</v>
      </c>
      <c r="N29" s="21"/>
      <c r="O29" s="21"/>
      <c r="P29" s="21"/>
      <c r="Q29" s="21"/>
      <c r="R29" s="21"/>
      <c r="S29" s="21"/>
      <c r="T29" s="21"/>
      <c r="U29" s="21"/>
      <c r="V29" s="21"/>
      <c r="W29" s="21"/>
      <c r="X29" s="21"/>
      <c r="Y29" s="21"/>
      <c r="Z29" s="21"/>
      <c r="AA29" s="21"/>
      <c r="AB29" s="21"/>
      <c r="AC29" s="66">
        <f t="shared" si="3"/>
        <v>-3.6340418636890179E-2</v>
      </c>
      <c r="AD29" s="66">
        <f t="shared" si="3"/>
        <v>-9.1631238469124479E-2</v>
      </c>
      <c r="AE29" s="66">
        <f t="shared" si="3"/>
        <v>-6.6751178736957351E-2</v>
      </c>
      <c r="AF29" s="66">
        <f t="shared" si="3"/>
        <v>-0.16490892417715086</v>
      </c>
      <c r="AG29" s="66">
        <f t="shared" si="3"/>
        <v>-0.17023682121034273</v>
      </c>
      <c r="AH29" s="66">
        <f t="shared" si="3"/>
        <v>-0.1974537602785795</v>
      </c>
      <c r="AI29" s="66">
        <f t="shared" si="3"/>
        <v>-0.24799545515197341</v>
      </c>
      <c r="AJ29" s="66">
        <f t="shared" si="3"/>
        <v>-0.16601429850223309</v>
      </c>
      <c r="AK29" s="66">
        <f t="shared" si="3"/>
        <v>-0.11689671754501579</v>
      </c>
      <c r="AL29" s="66">
        <f t="shared" si="3"/>
        <v>-8.5767365988490635E-2</v>
      </c>
      <c r="AM29" s="66">
        <f t="shared" si="3"/>
        <v>-7.9618273272238679E-2</v>
      </c>
      <c r="AN29" s="66">
        <f t="shared" si="3"/>
        <v>-5.1212035236559643E-2</v>
      </c>
      <c r="AO29" s="21"/>
      <c r="AP29" s="21">
        <v>77.761899999999997</v>
      </c>
      <c r="AQ29" s="21">
        <v>84.772400000000005</v>
      </c>
      <c r="AR29" s="21">
        <v>82.355099999999993</v>
      </c>
      <c r="AS29" s="21">
        <v>75.788499999999999</v>
      </c>
      <c r="AT29" s="21">
        <v>69.520799999999994</v>
      </c>
      <c r="AU29" s="21">
        <v>49.508299999999998</v>
      </c>
      <c r="AV29" s="21">
        <v>49.462600000000002</v>
      </c>
      <c r="AW29" s="21">
        <v>41.668700000000001</v>
      </c>
      <c r="AX29" s="21">
        <v>112.294</v>
      </c>
      <c r="AY29" s="21">
        <v>110.345</v>
      </c>
      <c r="AZ29" s="21">
        <v>116.104</v>
      </c>
      <c r="BA29" s="21">
        <v>72.254499999999993</v>
      </c>
      <c r="BB29" s="21"/>
      <c r="BC29" s="21">
        <v>74.936000000000007</v>
      </c>
      <c r="BD29" s="21">
        <v>77.004599999999996</v>
      </c>
      <c r="BE29" s="21">
        <v>76.857799999999997</v>
      </c>
      <c r="BF29" s="21">
        <v>63.290300000000002</v>
      </c>
      <c r="BG29" s="21">
        <v>57.6858</v>
      </c>
      <c r="BH29" s="21">
        <v>39.732700000000001</v>
      </c>
      <c r="BI29" s="21">
        <v>37.196100000000001</v>
      </c>
      <c r="BJ29" s="21">
        <v>34.751100000000001</v>
      </c>
      <c r="BK29" s="21">
        <v>99.167199999999994</v>
      </c>
      <c r="BL29" s="21">
        <v>100.881</v>
      </c>
      <c r="BM29" s="21">
        <v>106.86</v>
      </c>
      <c r="BN29" s="21">
        <v>68.554199999999994</v>
      </c>
    </row>
    <row r="30" spans="11:66" x14ac:dyDescent="0.4">
      <c r="K30" s="21">
        <v>290</v>
      </c>
      <c r="L30" s="21">
        <f t="shared" si="1"/>
        <v>353800</v>
      </c>
      <c r="M30" s="66">
        <f t="shared" si="2"/>
        <v>0.78497498419178413</v>
      </c>
      <c r="N30" s="21"/>
      <c r="O30" s="21"/>
      <c r="P30" s="21"/>
      <c r="Q30" s="21"/>
      <c r="R30" s="21"/>
      <c r="S30" s="21"/>
      <c r="T30" s="21"/>
      <c r="U30" s="21"/>
      <c r="V30" s="21"/>
      <c r="W30" s="21"/>
      <c r="X30" s="21"/>
      <c r="Y30" s="21"/>
      <c r="Z30" s="21"/>
      <c r="AA30" s="21"/>
      <c r="AB30" s="21"/>
      <c r="AC30" s="66">
        <f t="shared" si="3"/>
        <v>-3.7353768362141243E-2</v>
      </c>
      <c r="AD30" s="66">
        <f t="shared" si="3"/>
        <v>-9.1631238469124479E-2</v>
      </c>
      <c r="AE30" s="66">
        <f t="shared" si="3"/>
        <v>-6.725509409860464E-2</v>
      </c>
      <c r="AF30" s="66">
        <f t="shared" si="3"/>
        <v>-0.16490892417715086</v>
      </c>
      <c r="AG30" s="66">
        <f t="shared" si="3"/>
        <v>-0.17462112058549376</v>
      </c>
      <c r="AH30" s="66">
        <f t="shared" si="3"/>
        <v>-0.1974537602785795</v>
      </c>
      <c r="AI30" s="66">
        <f t="shared" si="3"/>
        <v>-0.24799545515197341</v>
      </c>
      <c r="AJ30" s="66">
        <f t="shared" si="3"/>
        <v>-0.16721423994509077</v>
      </c>
      <c r="AK30" s="66">
        <f t="shared" si="3"/>
        <v>-0.11689671754501579</v>
      </c>
      <c r="AL30" s="66">
        <f t="shared" si="3"/>
        <v>-8.5767365988490635E-2</v>
      </c>
      <c r="AM30" s="66">
        <f t="shared" si="3"/>
        <v>-8.0143664300971473E-2</v>
      </c>
      <c r="AN30" s="66">
        <f t="shared" si="3"/>
        <v>-5.1212035236559643E-2</v>
      </c>
      <c r="AO30" s="21"/>
      <c r="AP30" s="21">
        <v>77.761899999999997</v>
      </c>
      <c r="AQ30" s="21">
        <v>84.772400000000005</v>
      </c>
      <c r="AR30" s="21">
        <v>82.355099999999993</v>
      </c>
      <c r="AS30" s="21">
        <v>75.788499999999999</v>
      </c>
      <c r="AT30" s="21">
        <v>69.520799999999994</v>
      </c>
      <c r="AU30" s="21">
        <v>49.508299999999998</v>
      </c>
      <c r="AV30" s="21">
        <v>49.462600000000002</v>
      </c>
      <c r="AW30" s="21">
        <v>41.668700000000001</v>
      </c>
      <c r="AX30" s="21">
        <v>112.294</v>
      </c>
      <c r="AY30" s="21">
        <v>110.345</v>
      </c>
      <c r="AZ30" s="21">
        <v>116.104</v>
      </c>
      <c r="BA30" s="21">
        <v>72.254499999999993</v>
      </c>
      <c r="BB30" s="21"/>
      <c r="BC30" s="21">
        <v>74.857200000000006</v>
      </c>
      <c r="BD30" s="21">
        <v>77.004599999999996</v>
      </c>
      <c r="BE30" s="21">
        <v>76.816299999999998</v>
      </c>
      <c r="BF30" s="21">
        <v>63.290300000000002</v>
      </c>
      <c r="BG30" s="21">
        <v>57.381</v>
      </c>
      <c r="BH30" s="21">
        <v>39.732700000000001</v>
      </c>
      <c r="BI30" s="21">
        <v>37.196100000000001</v>
      </c>
      <c r="BJ30" s="21">
        <v>34.701099999999997</v>
      </c>
      <c r="BK30" s="21">
        <v>99.167199999999994</v>
      </c>
      <c r="BL30" s="21">
        <v>100.881</v>
      </c>
      <c r="BM30" s="21">
        <v>106.79900000000001</v>
      </c>
      <c r="BN30" s="21">
        <v>68.554199999999994</v>
      </c>
    </row>
    <row r="31" spans="11:66" x14ac:dyDescent="0.4">
      <c r="K31" s="21">
        <v>300</v>
      </c>
      <c r="L31" s="21">
        <f t="shared" si="1"/>
        <v>366000</v>
      </c>
      <c r="M31" s="66">
        <f t="shared" si="2"/>
        <v>0.8120430870949491</v>
      </c>
      <c r="N31" s="21"/>
      <c r="O31" s="21"/>
      <c r="P31" s="21"/>
      <c r="Q31" s="21"/>
      <c r="R31" s="21"/>
      <c r="S31" s="21"/>
      <c r="T31" s="21"/>
      <c r="U31" s="21"/>
      <c r="V31" s="21"/>
      <c r="W31" s="21"/>
      <c r="X31" s="21"/>
      <c r="Y31" s="21"/>
      <c r="Z31" s="21"/>
      <c r="AA31" s="21"/>
      <c r="AB31" s="21"/>
      <c r="AC31" s="66">
        <f t="shared" si="3"/>
        <v>-3.7353768362141243E-2</v>
      </c>
      <c r="AD31" s="66">
        <f t="shared" si="3"/>
        <v>-9.1631238469124479E-2</v>
      </c>
      <c r="AE31" s="66">
        <f t="shared" si="3"/>
        <v>-6.7760223714135467E-2</v>
      </c>
      <c r="AF31" s="66">
        <f t="shared" si="3"/>
        <v>-0.16490892417715086</v>
      </c>
      <c r="AG31" s="66">
        <f t="shared" si="3"/>
        <v>-0.17900541996064481</v>
      </c>
      <c r="AH31" s="66">
        <f t="shared" si="3"/>
        <v>-0.1974537602785795</v>
      </c>
      <c r="AI31" s="66">
        <f t="shared" si="3"/>
        <v>-0.24799545515197341</v>
      </c>
      <c r="AJ31" s="66">
        <f t="shared" si="3"/>
        <v>-0.16841658127083392</v>
      </c>
      <c r="AK31" s="66">
        <f t="shared" si="3"/>
        <v>-0.11689671754501579</v>
      </c>
      <c r="AL31" s="66">
        <f t="shared" si="3"/>
        <v>-8.5767365988490635E-2</v>
      </c>
      <c r="AM31" s="66">
        <f t="shared" si="3"/>
        <v>-8.0669055329704406E-2</v>
      </c>
      <c r="AN31" s="66">
        <f t="shared" si="3"/>
        <v>-5.1212035236559643E-2</v>
      </c>
      <c r="AO31" s="21"/>
      <c r="AP31" s="21">
        <v>77.761899999999997</v>
      </c>
      <c r="AQ31" s="21">
        <v>84.772400000000005</v>
      </c>
      <c r="AR31" s="21">
        <v>82.355099999999993</v>
      </c>
      <c r="AS31" s="21">
        <v>75.788499999999999</v>
      </c>
      <c r="AT31" s="21">
        <v>69.520799999999994</v>
      </c>
      <c r="AU31" s="21">
        <v>49.508299999999998</v>
      </c>
      <c r="AV31" s="21">
        <v>49.462600000000002</v>
      </c>
      <c r="AW31" s="21">
        <v>41.668700000000001</v>
      </c>
      <c r="AX31" s="21">
        <v>112.294</v>
      </c>
      <c r="AY31" s="21">
        <v>110.345</v>
      </c>
      <c r="AZ31" s="21">
        <v>116.104</v>
      </c>
      <c r="BA31" s="21">
        <v>72.254499999999993</v>
      </c>
      <c r="BB31" s="21"/>
      <c r="BC31" s="21">
        <v>74.857200000000006</v>
      </c>
      <c r="BD31" s="21">
        <v>77.004599999999996</v>
      </c>
      <c r="BE31" s="21">
        <v>76.774699999999996</v>
      </c>
      <c r="BF31" s="21">
        <v>63.290300000000002</v>
      </c>
      <c r="BG31" s="21">
        <v>57.0762</v>
      </c>
      <c r="BH31" s="21">
        <v>39.732700000000001</v>
      </c>
      <c r="BI31" s="21">
        <v>37.196100000000001</v>
      </c>
      <c r="BJ31" s="21">
        <v>34.651000000000003</v>
      </c>
      <c r="BK31" s="21">
        <v>99.167199999999994</v>
      </c>
      <c r="BL31" s="21">
        <v>100.881</v>
      </c>
      <c r="BM31" s="21">
        <v>106.738</v>
      </c>
      <c r="BN31" s="21">
        <v>68.554199999999994</v>
      </c>
    </row>
    <row r="32" spans="11:66" x14ac:dyDescent="0.4">
      <c r="K32" s="21">
        <v>310</v>
      </c>
      <c r="L32" s="21">
        <f t="shared" si="1"/>
        <v>378200</v>
      </c>
      <c r="M32" s="66">
        <f t="shared" si="2"/>
        <v>0.83911118999811407</v>
      </c>
      <c r="N32" s="21"/>
      <c r="O32" s="21"/>
      <c r="P32" s="21"/>
      <c r="Q32" s="21"/>
      <c r="R32" s="21"/>
      <c r="S32" s="21"/>
      <c r="T32" s="21"/>
      <c r="U32" s="21"/>
      <c r="V32" s="21"/>
      <c r="W32" s="21"/>
      <c r="X32" s="21"/>
      <c r="Y32" s="21"/>
      <c r="Z32" s="21"/>
      <c r="AA32" s="21"/>
      <c r="AB32" s="21"/>
      <c r="AC32" s="66">
        <f t="shared" si="3"/>
        <v>-3.7353768362141243E-2</v>
      </c>
      <c r="AD32" s="66">
        <f t="shared" si="3"/>
        <v>-9.1631238469124479E-2</v>
      </c>
      <c r="AE32" s="66">
        <f t="shared" si="3"/>
        <v>-6.8265353329666295E-2</v>
      </c>
      <c r="AF32" s="66">
        <f t="shared" si="3"/>
        <v>-0.16490892417715086</v>
      </c>
      <c r="AG32" s="66">
        <f t="shared" si="3"/>
        <v>-0.18338828091736561</v>
      </c>
      <c r="AH32" s="66">
        <f t="shared" si="3"/>
        <v>-0.1974537602785795</v>
      </c>
      <c r="AI32" s="66">
        <f t="shared" si="3"/>
        <v>-0.24799545515197341</v>
      </c>
      <c r="AJ32" s="66">
        <f t="shared" si="3"/>
        <v>-0.16961652271369163</v>
      </c>
      <c r="AK32" s="66">
        <f t="shared" si="3"/>
        <v>-0.11689671754501579</v>
      </c>
      <c r="AL32" s="66">
        <f t="shared" si="3"/>
        <v>-8.5767365988490635E-2</v>
      </c>
      <c r="AM32" s="66">
        <f t="shared" si="3"/>
        <v>-8.11944463584372E-2</v>
      </c>
      <c r="AN32" s="66">
        <f t="shared" si="3"/>
        <v>-5.1212035236559643E-2</v>
      </c>
      <c r="AO32" s="21"/>
      <c r="AP32" s="21">
        <v>77.761899999999997</v>
      </c>
      <c r="AQ32" s="21">
        <v>84.772400000000005</v>
      </c>
      <c r="AR32" s="21">
        <v>82.355099999999993</v>
      </c>
      <c r="AS32" s="21">
        <v>75.788499999999999</v>
      </c>
      <c r="AT32" s="21">
        <v>69.520799999999994</v>
      </c>
      <c r="AU32" s="21">
        <v>49.508299999999998</v>
      </c>
      <c r="AV32" s="21">
        <v>49.462600000000002</v>
      </c>
      <c r="AW32" s="21">
        <v>41.668700000000001</v>
      </c>
      <c r="AX32" s="21">
        <v>112.294</v>
      </c>
      <c r="AY32" s="21">
        <v>110.345</v>
      </c>
      <c r="AZ32" s="21">
        <v>116.104</v>
      </c>
      <c r="BA32" s="21">
        <v>72.254499999999993</v>
      </c>
      <c r="BB32" s="21"/>
      <c r="BC32" s="21">
        <v>74.857200000000006</v>
      </c>
      <c r="BD32" s="21">
        <v>77.004599999999996</v>
      </c>
      <c r="BE32" s="21">
        <v>76.733099999999993</v>
      </c>
      <c r="BF32" s="21">
        <v>63.290300000000002</v>
      </c>
      <c r="BG32" s="21">
        <v>56.771500000000003</v>
      </c>
      <c r="BH32" s="21">
        <v>39.732700000000001</v>
      </c>
      <c r="BI32" s="21">
        <v>37.196100000000001</v>
      </c>
      <c r="BJ32" s="21">
        <v>34.600999999999999</v>
      </c>
      <c r="BK32" s="21">
        <v>99.167199999999994</v>
      </c>
      <c r="BL32" s="21">
        <v>100.881</v>
      </c>
      <c r="BM32" s="21">
        <v>106.67700000000001</v>
      </c>
      <c r="BN32" s="21">
        <v>68.554199999999994</v>
      </c>
    </row>
    <row r="33" spans="11:66" x14ac:dyDescent="0.4">
      <c r="K33" s="21">
        <v>320</v>
      </c>
      <c r="L33" s="21">
        <f t="shared" si="1"/>
        <v>390400</v>
      </c>
      <c r="M33" s="66">
        <f t="shared" si="2"/>
        <v>0.86617929290127904</v>
      </c>
      <c r="N33" s="21"/>
      <c r="O33" s="21"/>
      <c r="P33" s="21"/>
      <c r="Q33" s="21"/>
      <c r="R33" s="21"/>
      <c r="S33" s="21"/>
      <c r="T33" s="21"/>
      <c r="U33" s="21"/>
      <c r="V33" s="21"/>
      <c r="W33" s="21"/>
      <c r="X33" s="21"/>
      <c r="Y33" s="21"/>
      <c r="Z33" s="21"/>
      <c r="AA33" s="21"/>
      <c r="AB33" s="21"/>
      <c r="AC33" s="66">
        <f t="shared" si="3"/>
        <v>-3.7353768362141243E-2</v>
      </c>
      <c r="AD33" s="66">
        <f t="shared" si="3"/>
        <v>-9.1631238469124479E-2</v>
      </c>
      <c r="AE33" s="66">
        <f t="shared" si="3"/>
        <v>-6.8770482945196942E-2</v>
      </c>
      <c r="AF33" s="66">
        <f t="shared" si="3"/>
        <v>-0.16490892417715086</v>
      </c>
      <c r="AG33" s="66">
        <f t="shared" si="3"/>
        <v>-0.18777258029251667</v>
      </c>
      <c r="AH33" s="66">
        <f t="shared" si="3"/>
        <v>-0.1974537602785795</v>
      </c>
      <c r="AI33" s="66">
        <f t="shared" si="3"/>
        <v>-0.24799545515197341</v>
      </c>
      <c r="AJ33" s="66">
        <f t="shared" si="3"/>
        <v>-0.17081886403943494</v>
      </c>
      <c r="AK33" s="66">
        <f t="shared" si="3"/>
        <v>-0.11689671754501579</v>
      </c>
      <c r="AL33" s="66">
        <f t="shared" si="3"/>
        <v>-8.5767365988490635E-2</v>
      </c>
      <c r="AM33" s="66">
        <f t="shared" si="3"/>
        <v>-8.1719837387170119E-2</v>
      </c>
      <c r="AN33" s="66">
        <f t="shared" si="3"/>
        <v>-5.1212035236559643E-2</v>
      </c>
      <c r="AO33" s="21"/>
      <c r="AP33" s="21">
        <v>77.761899999999997</v>
      </c>
      <c r="AQ33" s="21">
        <v>84.772400000000005</v>
      </c>
      <c r="AR33" s="21">
        <v>82.355099999999993</v>
      </c>
      <c r="AS33" s="21">
        <v>75.788499999999999</v>
      </c>
      <c r="AT33" s="21">
        <v>69.520799999999994</v>
      </c>
      <c r="AU33" s="21">
        <v>49.508299999999998</v>
      </c>
      <c r="AV33" s="21">
        <v>49.462600000000002</v>
      </c>
      <c r="AW33" s="21">
        <v>41.668700000000001</v>
      </c>
      <c r="AX33" s="21">
        <v>112.294</v>
      </c>
      <c r="AY33" s="21">
        <v>110.345</v>
      </c>
      <c r="AZ33" s="21">
        <v>116.104</v>
      </c>
      <c r="BA33" s="21">
        <v>72.254499999999993</v>
      </c>
      <c r="BB33" s="21"/>
      <c r="BC33" s="21">
        <v>74.857200000000006</v>
      </c>
      <c r="BD33" s="21">
        <v>77.004599999999996</v>
      </c>
      <c r="BE33" s="21">
        <v>76.691500000000005</v>
      </c>
      <c r="BF33" s="21">
        <v>63.290300000000002</v>
      </c>
      <c r="BG33" s="21">
        <v>56.466700000000003</v>
      </c>
      <c r="BH33" s="21">
        <v>39.732700000000001</v>
      </c>
      <c r="BI33" s="21">
        <v>37.196100000000001</v>
      </c>
      <c r="BJ33" s="21">
        <v>34.550899999999999</v>
      </c>
      <c r="BK33" s="21">
        <v>99.167199999999994</v>
      </c>
      <c r="BL33" s="21">
        <v>100.881</v>
      </c>
      <c r="BM33" s="21">
        <v>106.616</v>
      </c>
      <c r="BN33" s="21">
        <v>68.554199999999994</v>
      </c>
    </row>
    <row r="34" spans="11:66" x14ac:dyDescent="0.4">
      <c r="K34" s="21">
        <v>330</v>
      </c>
      <c r="L34" s="21">
        <f t="shared" si="1"/>
        <v>402600</v>
      </c>
      <c r="M34" s="66">
        <f t="shared" si="2"/>
        <v>0.89324739580444401</v>
      </c>
      <c r="N34" s="21"/>
      <c r="O34" s="21"/>
      <c r="P34" s="21"/>
      <c r="Q34" s="21"/>
      <c r="R34" s="21"/>
      <c r="S34" s="21"/>
      <c r="T34" s="21"/>
      <c r="U34" s="21"/>
      <c r="V34" s="21"/>
      <c r="W34" s="21"/>
      <c r="X34" s="21"/>
      <c r="Y34" s="21"/>
      <c r="Z34" s="21"/>
      <c r="AA34" s="21"/>
      <c r="AB34" s="21"/>
      <c r="AC34" s="66">
        <f t="shared" si="3"/>
        <v>-3.7353768362141243E-2</v>
      </c>
      <c r="AD34" s="66">
        <f t="shared" si="3"/>
        <v>-9.1631238469124479E-2</v>
      </c>
      <c r="AE34" s="66">
        <f t="shared" si="3"/>
        <v>-6.927561256072777E-2</v>
      </c>
      <c r="AF34" s="66">
        <f t="shared" si="3"/>
        <v>-0.16490892417715086</v>
      </c>
      <c r="AG34" s="66">
        <f t="shared" si="3"/>
        <v>-0.1921568796676677</v>
      </c>
      <c r="AH34" s="66">
        <f t="shared" si="3"/>
        <v>-0.1974537602785795</v>
      </c>
      <c r="AI34" s="66">
        <f t="shared" si="3"/>
        <v>-0.24799545515197341</v>
      </c>
      <c r="AJ34" s="66">
        <f t="shared" si="3"/>
        <v>-0.17201880548229245</v>
      </c>
      <c r="AK34" s="66">
        <f t="shared" si="3"/>
        <v>-0.11689671754501579</v>
      </c>
      <c r="AL34" s="66">
        <f t="shared" si="3"/>
        <v>-8.5767365988490635E-2</v>
      </c>
      <c r="AM34" s="66">
        <f t="shared" si="3"/>
        <v>-8.2245228415902913E-2</v>
      </c>
      <c r="AN34" s="66">
        <f t="shared" si="3"/>
        <v>-5.1212035236559643E-2</v>
      </c>
      <c r="AO34" s="21"/>
      <c r="AP34" s="21">
        <v>77.761899999999997</v>
      </c>
      <c r="AQ34" s="21">
        <v>84.772400000000005</v>
      </c>
      <c r="AR34" s="21">
        <v>82.355099999999993</v>
      </c>
      <c r="AS34" s="21">
        <v>75.788499999999999</v>
      </c>
      <c r="AT34" s="21">
        <v>69.520799999999994</v>
      </c>
      <c r="AU34" s="21">
        <v>49.508299999999998</v>
      </c>
      <c r="AV34" s="21">
        <v>49.462600000000002</v>
      </c>
      <c r="AW34" s="21">
        <v>41.668700000000001</v>
      </c>
      <c r="AX34" s="21">
        <v>112.294</v>
      </c>
      <c r="AY34" s="21">
        <v>110.345</v>
      </c>
      <c r="AZ34" s="21">
        <v>116.104</v>
      </c>
      <c r="BA34" s="21">
        <v>72.254499999999993</v>
      </c>
      <c r="BB34" s="21"/>
      <c r="BC34" s="21">
        <v>74.857200000000006</v>
      </c>
      <c r="BD34" s="21">
        <v>77.004599999999996</v>
      </c>
      <c r="BE34" s="21">
        <v>76.649900000000002</v>
      </c>
      <c r="BF34" s="21">
        <v>63.290300000000002</v>
      </c>
      <c r="BG34" s="21">
        <v>56.161900000000003</v>
      </c>
      <c r="BH34" s="21">
        <v>39.732700000000001</v>
      </c>
      <c r="BI34" s="21">
        <v>37.196100000000001</v>
      </c>
      <c r="BJ34" s="21">
        <v>34.500900000000001</v>
      </c>
      <c r="BK34" s="21">
        <v>99.167199999999994</v>
      </c>
      <c r="BL34" s="21">
        <v>100.881</v>
      </c>
      <c r="BM34" s="21">
        <v>106.55500000000001</v>
      </c>
      <c r="BN34" s="21">
        <v>68.554199999999994</v>
      </c>
    </row>
    <row r="35" spans="11:66" x14ac:dyDescent="0.4">
      <c r="K35" s="21">
        <v>340</v>
      </c>
      <c r="L35" s="21">
        <f t="shared" si="1"/>
        <v>414800</v>
      </c>
      <c r="M35" s="66">
        <f t="shared" si="2"/>
        <v>0.92031549870760898</v>
      </c>
      <c r="N35" s="21"/>
      <c r="O35" s="21"/>
      <c r="P35" s="21"/>
      <c r="Q35" s="21"/>
      <c r="R35" s="21"/>
      <c r="S35" s="21"/>
      <c r="T35" s="21"/>
      <c r="U35" s="21"/>
      <c r="V35" s="21"/>
      <c r="W35" s="21"/>
      <c r="X35" s="21"/>
      <c r="Y35" s="21"/>
      <c r="Z35" s="21"/>
      <c r="AA35" s="21"/>
      <c r="AB35" s="21"/>
      <c r="AC35" s="66">
        <f t="shared" si="3"/>
        <v>-3.7353768362141243E-2</v>
      </c>
      <c r="AD35" s="66">
        <f t="shared" si="3"/>
        <v>-9.1631238469124479E-2</v>
      </c>
      <c r="AE35" s="66">
        <f t="shared" si="3"/>
        <v>-6.9779527922375059E-2</v>
      </c>
      <c r="AF35" s="66">
        <f t="shared" si="3"/>
        <v>-0.16490892417715086</v>
      </c>
      <c r="AG35" s="66">
        <f t="shared" si="3"/>
        <v>-0.19653974062438861</v>
      </c>
      <c r="AH35" s="66">
        <f t="shared" si="3"/>
        <v>-0.1974537602785795</v>
      </c>
      <c r="AI35" s="66">
        <f t="shared" si="3"/>
        <v>-0.24799545515197341</v>
      </c>
      <c r="AJ35" s="66">
        <f t="shared" si="3"/>
        <v>-0.17322114680803577</v>
      </c>
      <c r="AK35" s="66">
        <f t="shared" si="3"/>
        <v>-0.11689671754501579</v>
      </c>
      <c r="AL35" s="66">
        <f t="shared" si="3"/>
        <v>-8.5767365988490635E-2</v>
      </c>
      <c r="AM35" s="66">
        <f t="shared" si="3"/>
        <v>-8.2770619444635846E-2</v>
      </c>
      <c r="AN35" s="66">
        <f t="shared" si="3"/>
        <v>-5.1212035236559643E-2</v>
      </c>
      <c r="AO35" s="21"/>
      <c r="AP35" s="21">
        <v>77.761899999999997</v>
      </c>
      <c r="AQ35" s="21">
        <v>84.772400000000005</v>
      </c>
      <c r="AR35" s="21">
        <v>82.355099999999993</v>
      </c>
      <c r="AS35" s="21">
        <v>75.788499999999999</v>
      </c>
      <c r="AT35" s="21">
        <v>69.520799999999994</v>
      </c>
      <c r="AU35" s="21">
        <v>49.508299999999998</v>
      </c>
      <c r="AV35" s="21">
        <v>49.462600000000002</v>
      </c>
      <c r="AW35" s="21">
        <v>41.668700000000001</v>
      </c>
      <c r="AX35" s="21">
        <v>112.294</v>
      </c>
      <c r="AY35" s="21">
        <v>110.345</v>
      </c>
      <c r="AZ35" s="21">
        <v>116.104</v>
      </c>
      <c r="BA35" s="21">
        <v>72.254499999999993</v>
      </c>
      <c r="BB35" s="21"/>
      <c r="BC35" s="21">
        <v>74.857200000000006</v>
      </c>
      <c r="BD35" s="21">
        <v>77.004599999999996</v>
      </c>
      <c r="BE35" s="21">
        <v>76.608400000000003</v>
      </c>
      <c r="BF35" s="21">
        <v>63.290300000000002</v>
      </c>
      <c r="BG35" s="21">
        <v>55.857199999999999</v>
      </c>
      <c r="BH35" s="21">
        <v>39.732700000000001</v>
      </c>
      <c r="BI35" s="21">
        <v>37.196100000000001</v>
      </c>
      <c r="BJ35" s="21">
        <v>34.450800000000001</v>
      </c>
      <c r="BK35" s="21">
        <v>99.167199999999994</v>
      </c>
      <c r="BL35" s="21">
        <v>100.881</v>
      </c>
      <c r="BM35" s="21">
        <v>106.494</v>
      </c>
      <c r="BN35" s="21">
        <v>68.554199999999994</v>
      </c>
    </row>
    <row r="36" spans="11:66" x14ac:dyDescent="0.4">
      <c r="K36" s="21">
        <v>350</v>
      </c>
      <c r="L36" s="21">
        <f t="shared" si="1"/>
        <v>427000</v>
      </c>
      <c r="M36" s="66">
        <f t="shared" si="2"/>
        <v>0.94738360161077395</v>
      </c>
      <c r="N36" s="21"/>
      <c r="O36" s="21"/>
      <c r="P36" s="21"/>
      <c r="Q36" s="21"/>
      <c r="R36" s="21"/>
      <c r="S36" s="21"/>
      <c r="T36" s="21"/>
      <c r="U36" s="21"/>
      <c r="V36" s="21"/>
      <c r="W36" s="21"/>
      <c r="X36" s="21"/>
      <c r="Y36" s="21"/>
      <c r="Z36" s="21"/>
      <c r="AA36" s="21"/>
      <c r="AB36" s="21"/>
      <c r="AC36" s="66">
        <f t="shared" si="3"/>
        <v>-3.7353768362141243E-2</v>
      </c>
      <c r="AD36" s="66">
        <f t="shared" si="3"/>
        <v>-9.1631238469124479E-2</v>
      </c>
      <c r="AE36" s="66">
        <f t="shared" si="3"/>
        <v>-7.0284657537905887E-2</v>
      </c>
      <c r="AF36" s="66">
        <f t="shared" si="3"/>
        <v>-0.16490892417715086</v>
      </c>
      <c r="AG36" s="66">
        <f t="shared" si="3"/>
        <v>-0.20092403999953964</v>
      </c>
      <c r="AH36" s="66">
        <f t="shared" si="3"/>
        <v>-0.1974537602785795</v>
      </c>
      <c r="AI36" s="66">
        <f t="shared" si="3"/>
        <v>-0.24799545515197341</v>
      </c>
      <c r="AJ36" s="66">
        <f t="shared" si="3"/>
        <v>-0.17442108825089345</v>
      </c>
      <c r="AK36" s="66">
        <f t="shared" si="3"/>
        <v>-0.11689671754501579</v>
      </c>
      <c r="AL36" s="66">
        <f t="shared" si="3"/>
        <v>-8.5767365988490635E-2</v>
      </c>
      <c r="AM36" s="66">
        <f t="shared" si="3"/>
        <v>-8.329601047336864E-2</v>
      </c>
      <c r="AN36" s="66">
        <f t="shared" si="3"/>
        <v>-5.1212035236559643E-2</v>
      </c>
      <c r="AO36" s="21"/>
      <c r="AP36" s="21">
        <v>77.761899999999997</v>
      </c>
      <c r="AQ36" s="21">
        <v>84.772400000000005</v>
      </c>
      <c r="AR36" s="21">
        <v>82.355099999999993</v>
      </c>
      <c r="AS36" s="21">
        <v>75.788499999999999</v>
      </c>
      <c r="AT36" s="21">
        <v>69.520799999999994</v>
      </c>
      <c r="AU36" s="21">
        <v>49.508299999999998</v>
      </c>
      <c r="AV36" s="21">
        <v>49.462600000000002</v>
      </c>
      <c r="AW36" s="21">
        <v>41.668700000000001</v>
      </c>
      <c r="AX36" s="21">
        <v>112.294</v>
      </c>
      <c r="AY36" s="21">
        <v>110.345</v>
      </c>
      <c r="AZ36" s="21">
        <v>116.104</v>
      </c>
      <c r="BA36" s="21">
        <v>72.254499999999993</v>
      </c>
      <c r="BB36" s="21"/>
      <c r="BC36" s="21">
        <v>74.857200000000006</v>
      </c>
      <c r="BD36" s="21">
        <v>77.004599999999996</v>
      </c>
      <c r="BE36" s="21">
        <v>76.566800000000001</v>
      </c>
      <c r="BF36" s="21">
        <v>63.290300000000002</v>
      </c>
      <c r="BG36" s="21">
        <v>55.552399999999999</v>
      </c>
      <c r="BH36" s="21">
        <v>39.732700000000001</v>
      </c>
      <c r="BI36" s="21">
        <v>37.196100000000001</v>
      </c>
      <c r="BJ36" s="21">
        <v>34.400799999999997</v>
      </c>
      <c r="BK36" s="21">
        <v>99.167199999999994</v>
      </c>
      <c r="BL36" s="21">
        <v>100.881</v>
      </c>
      <c r="BM36" s="21">
        <v>106.43300000000001</v>
      </c>
      <c r="BN36" s="21">
        <v>68.554199999999994</v>
      </c>
    </row>
    <row r="37" spans="11:66" x14ac:dyDescent="0.4">
      <c r="K37" s="21">
        <v>360</v>
      </c>
      <c r="L37" s="21">
        <f t="shared" si="1"/>
        <v>439200</v>
      </c>
      <c r="M37" s="66">
        <f t="shared" si="2"/>
        <v>0.97445170451393892</v>
      </c>
      <c r="N37" s="21"/>
      <c r="O37" s="21"/>
      <c r="P37" s="21"/>
      <c r="Q37" s="21"/>
      <c r="R37" s="21"/>
      <c r="S37" s="21"/>
      <c r="T37" s="21"/>
      <c r="U37" s="21"/>
      <c r="V37" s="21"/>
      <c r="W37" s="21"/>
      <c r="X37" s="21"/>
      <c r="Y37" s="21"/>
      <c r="Z37" s="21"/>
      <c r="AA37" s="21"/>
      <c r="AB37" s="21"/>
      <c r="AC37" s="66">
        <f t="shared" si="3"/>
        <v>-3.7353768362141243E-2</v>
      </c>
      <c r="AD37" s="66">
        <f t="shared" si="3"/>
        <v>-9.1631238469124479E-2</v>
      </c>
      <c r="AE37" s="66">
        <f t="shared" si="3"/>
        <v>-7.0789787153436715E-2</v>
      </c>
      <c r="AF37" s="66">
        <f t="shared" si="3"/>
        <v>-0.16490892417715086</v>
      </c>
      <c r="AG37" s="66">
        <f t="shared" si="3"/>
        <v>-0.2053083393746907</v>
      </c>
      <c r="AH37" s="66">
        <f t="shared" si="3"/>
        <v>-0.1974537602785795</v>
      </c>
      <c r="AI37" s="66">
        <f t="shared" si="3"/>
        <v>-0.24799545515197341</v>
      </c>
      <c r="AJ37" s="66">
        <f t="shared" si="3"/>
        <v>-0.17562102969375099</v>
      </c>
      <c r="AK37" s="66">
        <f t="shared" si="3"/>
        <v>-0.11689671754501579</v>
      </c>
      <c r="AL37" s="66">
        <f t="shared" si="3"/>
        <v>-8.5767365988490635E-2</v>
      </c>
      <c r="AM37" s="66">
        <f t="shared" si="3"/>
        <v>-8.3821401502101558E-2</v>
      </c>
      <c r="AN37" s="66">
        <f t="shared" si="3"/>
        <v>-5.1212035236559643E-2</v>
      </c>
      <c r="AO37" s="21"/>
      <c r="AP37" s="21">
        <v>77.761899999999997</v>
      </c>
      <c r="AQ37" s="21">
        <v>84.772400000000005</v>
      </c>
      <c r="AR37" s="21">
        <v>82.355099999999993</v>
      </c>
      <c r="AS37" s="21">
        <v>75.788499999999999</v>
      </c>
      <c r="AT37" s="21">
        <v>69.520799999999994</v>
      </c>
      <c r="AU37" s="21">
        <v>49.508299999999998</v>
      </c>
      <c r="AV37" s="21">
        <v>49.462600000000002</v>
      </c>
      <c r="AW37" s="21">
        <v>41.668700000000001</v>
      </c>
      <c r="AX37" s="21">
        <v>112.294</v>
      </c>
      <c r="AY37" s="21">
        <v>110.345</v>
      </c>
      <c r="AZ37" s="21">
        <v>116.104</v>
      </c>
      <c r="BA37" s="21">
        <v>72.254499999999993</v>
      </c>
      <c r="BB37" s="21"/>
      <c r="BC37" s="21">
        <v>74.857200000000006</v>
      </c>
      <c r="BD37" s="21">
        <v>77.004599999999996</v>
      </c>
      <c r="BE37" s="21">
        <v>76.525199999999998</v>
      </c>
      <c r="BF37" s="21">
        <v>63.290300000000002</v>
      </c>
      <c r="BG37" s="21">
        <v>55.247599999999998</v>
      </c>
      <c r="BH37" s="21">
        <v>39.732700000000001</v>
      </c>
      <c r="BI37" s="21">
        <v>37.196100000000001</v>
      </c>
      <c r="BJ37" s="21">
        <v>34.3508</v>
      </c>
      <c r="BK37" s="21">
        <v>99.167199999999994</v>
      </c>
      <c r="BL37" s="21">
        <v>100.881</v>
      </c>
      <c r="BM37" s="21">
        <v>106.372</v>
      </c>
      <c r="BN37" s="21">
        <v>68.554199999999994</v>
      </c>
    </row>
    <row r="38" spans="11:66" x14ac:dyDescent="0.4">
      <c r="K38" s="21">
        <v>370</v>
      </c>
      <c r="L38" s="21">
        <f t="shared" si="1"/>
        <v>451400</v>
      </c>
      <c r="M38" s="66">
        <f t="shared" si="2"/>
        <v>1.0015198074171039</v>
      </c>
      <c r="N38" s="21"/>
      <c r="O38" s="21"/>
      <c r="P38" s="21"/>
      <c r="Q38" s="21"/>
      <c r="R38" s="21"/>
      <c r="S38" s="21"/>
      <c r="T38" s="21"/>
      <c r="U38" s="21"/>
      <c r="V38" s="21"/>
      <c r="W38" s="21"/>
      <c r="X38" s="21"/>
      <c r="Y38" s="21"/>
      <c r="Z38" s="21"/>
      <c r="AA38" s="21"/>
      <c r="AB38" s="21"/>
      <c r="AC38" s="66">
        <f t="shared" ref="AC38:AN59" si="4">(BC38-AP38)/AP38</f>
        <v>-3.7353768362141243E-2</v>
      </c>
      <c r="AD38" s="66">
        <f t="shared" si="4"/>
        <v>-9.1631238469124479E-2</v>
      </c>
      <c r="AE38" s="66">
        <f t="shared" si="4"/>
        <v>-7.1294916768967528E-2</v>
      </c>
      <c r="AF38" s="66">
        <f t="shared" si="4"/>
        <v>-0.16490892417715086</v>
      </c>
      <c r="AG38" s="66">
        <f t="shared" si="4"/>
        <v>-0.2096912003314115</v>
      </c>
      <c r="AH38" s="66">
        <f t="shared" si="4"/>
        <v>-0.1974537602785795</v>
      </c>
      <c r="AI38" s="66">
        <f t="shared" si="4"/>
        <v>-0.24799545515197341</v>
      </c>
      <c r="AJ38" s="66">
        <f t="shared" si="4"/>
        <v>-0.1768233710194943</v>
      </c>
      <c r="AK38" s="66">
        <f t="shared" si="4"/>
        <v>-0.11689671754501579</v>
      </c>
      <c r="AL38" s="66">
        <f t="shared" si="4"/>
        <v>-8.5767365988490635E-2</v>
      </c>
      <c r="AM38" s="66">
        <f t="shared" si="4"/>
        <v>-8.4346792530834352E-2</v>
      </c>
      <c r="AN38" s="66">
        <f t="shared" si="4"/>
        <v>-5.1212035236559643E-2</v>
      </c>
      <c r="AO38" s="21"/>
      <c r="AP38" s="21">
        <v>77.761899999999997</v>
      </c>
      <c r="AQ38" s="21">
        <v>84.772400000000005</v>
      </c>
      <c r="AR38" s="21">
        <v>82.355099999999993</v>
      </c>
      <c r="AS38" s="21">
        <v>75.788499999999999</v>
      </c>
      <c r="AT38" s="21">
        <v>69.520799999999994</v>
      </c>
      <c r="AU38" s="21">
        <v>49.508299999999998</v>
      </c>
      <c r="AV38" s="21">
        <v>49.462600000000002</v>
      </c>
      <c r="AW38" s="21">
        <v>41.668700000000001</v>
      </c>
      <c r="AX38" s="21">
        <v>112.294</v>
      </c>
      <c r="AY38" s="21">
        <v>110.345</v>
      </c>
      <c r="AZ38" s="21">
        <v>116.104</v>
      </c>
      <c r="BA38" s="21">
        <v>72.254499999999993</v>
      </c>
      <c r="BB38" s="21"/>
      <c r="BC38" s="21">
        <v>74.857200000000006</v>
      </c>
      <c r="BD38" s="21">
        <v>77.004599999999996</v>
      </c>
      <c r="BE38" s="21">
        <v>76.483599999999996</v>
      </c>
      <c r="BF38" s="21">
        <v>63.290300000000002</v>
      </c>
      <c r="BG38" s="21">
        <v>54.942900000000002</v>
      </c>
      <c r="BH38" s="21">
        <v>39.732700000000001</v>
      </c>
      <c r="BI38" s="21">
        <v>37.196100000000001</v>
      </c>
      <c r="BJ38" s="21">
        <v>34.300699999999999</v>
      </c>
      <c r="BK38" s="21">
        <v>99.167199999999994</v>
      </c>
      <c r="BL38" s="21">
        <v>100.881</v>
      </c>
      <c r="BM38" s="21">
        <v>106.31100000000001</v>
      </c>
      <c r="BN38" s="21">
        <v>68.554199999999994</v>
      </c>
    </row>
    <row r="39" spans="11:66" x14ac:dyDescent="0.4">
      <c r="K39" s="21">
        <v>380</v>
      </c>
      <c r="L39" s="21">
        <f t="shared" si="1"/>
        <v>463600</v>
      </c>
      <c r="M39" s="66">
        <f t="shared" si="2"/>
        <v>1.0285879103202689</v>
      </c>
      <c r="N39" s="21"/>
      <c r="O39" s="21"/>
      <c r="P39" s="21"/>
      <c r="Q39" s="21"/>
      <c r="R39" s="21"/>
      <c r="S39" s="21"/>
      <c r="T39" s="21"/>
      <c r="U39" s="21"/>
      <c r="V39" s="21"/>
      <c r="W39" s="21"/>
      <c r="X39" s="21"/>
      <c r="Y39" s="21"/>
      <c r="Z39" s="21"/>
      <c r="AA39" s="21"/>
      <c r="AB39" s="21"/>
      <c r="AC39" s="66">
        <f t="shared" si="4"/>
        <v>-3.7353768362141243E-2</v>
      </c>
      <c r="AD39" s="66">
        <f t="shared" si="4"/>
        <v>-9.1631238469124479E-2</v>
      </c>
      <c r="AE39" s="66">
        <f t="shared" si="4"/>
        <v>-7.1798832130614831E-2</v>
      </c>
      <c r="AF39" s="66">
        <f t="shared" si="4"/>
        <v>-0.16490892417715086</v>
      </c>
      <c r="AG39" s="66">
        <f t="shared" si="4"/>
        <v>-0.21407549970656256</v>
      </c>
      <c r="AH39" s="66">
        <f t="shared" si="4"/>
        <v>-0.1974537602785795</v>
      </c>
      <c r="AI39" s="66">
        <f t="shared" si="4"/>
        <v>-0.24799545515197341</v>
      </c>
      <c r="AJ39" s="66">
        <f t="shared" si="4"/>
        <v>-0.17802331246235181</v>
      </c>
      <c r="AK39" s="66">
        <f t="shared" si="4"/>
        <v>-0.11689671754501579</v>
      </c>
      <c r="AL39" s="66">
        <f t="shared" si="4"/>
        <v>-8.5767365988490635E-2</v>
      </c>
      <c r="AM39" s="66">
        <f t="shared" si="4"/>
        <v>-8.4872183559567271E-2</v>
      </c>
      <c r="AN39" s="66">
        <f t="shared" si="4"/>
        <v>-5.1212035236559643E-2</v>
      </c>
      <c r="AO39" s="21"/>
      <c r="AP39" s="21">
        <v>77.761899999999997</v>
      </c>
      <c r="AQ39" s="21">
        <v>84.772400000000005</v>
      </c>
      <c r="AR39" s="21">
        <v>82.355099999999993</v>
      </c>
      <c r="AS39" s="21">
        <v>75.788499999999999</v>
      </c>
      <c r="AT39" s="21">
        <v>69.520799999999994</v>
      </c>
      <c r="AU39" s="21">
        <v>49.508299999999998</v>
      </c>
      <c r="AV39" s="21">
        <v>49.462600000000002</v>
      </c>
      <c r="AW39" s="21">
        <v>41.668700000000001</v>
      </c>
      <c r="AX39" s="21">
        <v>112.294</v>
      </c>
      <c r="AY39" s="21">
        <v>110.345</v>
      </c>
      <c r="AZ39" s="21">
        <v>116.104</v>
      </c>
      <c r="BA39" s="21">
        <v>72.254499999999993</v>
      </c>
      <c r="BB39" s="21"/>
      <c r="BC39" s="21">
        <v>74.857200000000006</v>
      </c>
      <c r="BD39" s="21">
        <v>77.004599999999996</v>
      </c>
      <c r="BE39" s="21">
        <v>76.442099999999996</v>
      </c>
      <c r="BF39" s="21">
        <v>63.290300000000002</v>
      </c>
      <c r="BG39" s="21">
        <v>54.638100000000001</v>
      </c>
      <c r="BH39" s="21">
        <v>39.732700000000001</v>
      </c>
      <c r="BI39" s="21">
        <v>37.196100000000001</v>
      </c>
      <c r="BJ39" s="21">
        <v>34.250700000000002</v>
      </c>
      <c r="BK39" s="21">
        <v>99.167199999999994</v>
      </c>
      <c r="BL39" s="21">
        <v>100.881</v>
      </c>
      <c r="BM39" s="21">
        <v>106.25</v>
      </c>
      <c r="BN39" s="21">
        <v>68.554199999999994</v>
      </c>
    </row>
    <row r="40" spans="11:66" x14ac:dyDescent="0.4">
      <c r="K40" s="21">
        <v>390</v>
      </c>
      <c r="L40" s="21">
        <f t="shared" si="1"/>
        <v>475800</v>
      </c>
      <c r="M40" s="66">
        <f t="shared" si="2"/>
        <v>1.0556560132234338</v>
      </c>
      <c r="N40" s="21"/>
      <c r="O40" s="21"/>
      <c r="P40" s="21"/>
      <c r="Q40" s="21"/>
      <c r="R40" s="21"/>
      <c r="S40" s="21"/>
      <c r="T40" s="21"/>
      <c r="U40" s="21"/>
      <c r="V40" s="21"/>
      <c r="W40" s="21"/>
      <c r="X40" s="21"/>
      <c r="Y40" s="21"/>
      <c r="Z40" s="21"/>
      <c r="AA40" s="21"/>
      <c r="AB40" s="21"/>
      <c r="AC40" s="66">
        <f t="shared" si="4"/>
        <v>-3.7353768362141243E-2</v>
      </c>
      <c r="AD40" s="66">
        <f t="shared" si="4"/>
        <v>-9.1631238469124479E-2</v>
      </c>
      <c r="AE40" s="66">
        <f t="shared" si="4"/>
        <v>-7.2303961746145645E-2</v>
      </c>
      <c r="AF40" s="66">
        <f t="shared" si="4"/>
        <v>-0.16490892417715086</v>
      </c>
      <c r="AG40" s="66">
        <f t="shared" si="4"/>
        <v>-0.21845979908171359</v>
      </c>
      <c r="AH40" s="66">
        <f t="shared" si="4"/>
        <v>-0.1974537602785795</v>
      </c>
      <c r="AI40" s="66">
        <f t="shared" si="4"/>
        <v>-0.24799545515197341</v>
      </c>
      <c r="AJ40" s="66">
        <f t="shared" si="4"/>
        <v>-0.17922565378809513</v>
      </c>
      <c r="AK40" s="66">
        <f t="shared" si="4"/>
        <v>-0.11689671754501579</v>
      </c>
      <c r="AL40" s="66">
        <f t="shared" si="4"/>
        <v>-8.5767365988490635E-2</v>
      </c>
      <c r="AM40" s="66">
        <f t="shared" si="4"/>
        <v>-8.5397574588300204E-2</v>
      </c>
      <c r="AN40" s="66">
        <f t="shared" si="4"/>
        <v>-5.1212035236559643E-2</v>
      </c>
      <c r="AO40" s="21"/>
      <c r="AP40" s="21">
        <v>77.761899999999997</v>
      </c>
      <c r="AQ40" s="21">
        <v>84.772400000000005</v>
      </c>
      <c r="AR40" s="21">
        <v>82.355099999999993</v>
      </c>
      <c r="AS40" s="21">
        <v>75.788499999999999</v>
      </c>
      <c r="AT40" s="21">
        <v>69.520799999999994</v>
      </c>
      <c r="AU40" s="21">
        <v>49.508299999999998</v>
      </c>
      <c r="AV40" s="21">
        <v>49.462600000000002</v>
      </c>
      <c r="AW40" s="21">
        <v>41.668700000000001</v>
      </c>
      <c r="AX40" s="21">
        <v>112.294</v>
      </c>
      <c r="AY40" s="21">
        <v>110.345</v>
      </c>
      <c r="AZ40" s="21">
        <v>116.104</v>
      </c>
      <c r="BA40" s="21">
        <v>72.254499999999993</v>
      </c>
      <c r="BB40" s="21"/>
      <c r="BC40" s="21">
        <v>74.857200000000006</v>
      </c>
      <c r="BD40" s="21">
        <v>77.004599999999996</v>
      </c>
      <c r="BE40" s="21">
        <v>76.400499999999994</v>
      </c>
      <c r="BF40" s="21">
        <v>63.290300000000002</v>
      </c>
      <c r="BG40" s="21">
        <v>54.333300000000001</v>
      </c>
      <c r="BH40" s="21">
        <v>39.732700000000001</v>
      </c>
      <c r="BI40" s="21">
        <v>37.196100000000001</v>
      </c>
      <c r="BJ40" s="21">
        <v>34.200600000000001</v>
      </c>
      <c r="BK40" s="21">
        <v>99.167199999999994</v>
      </c>
      <c r="BL40" s="21">
        <v>100.881</v>
      </c>
      <c r="BM40" s="21">
        <v>106.18899999999999</v>
      </c>
      <c r="BN40" s="21">
        <v>68.554199999999994</v>
      </c>
    </row>
    <row r="41" spans="11:66" x14ac:dyDescent="0.4">
      <c r="K41" s="21">
        <v>400</v>
      </c>
      <c r="L41" s="21">
        <f t="shared" si="1"/>
        <v>488000</v>
      </c>
      <c r="M41" s="66">
        <f t="shared" si="2"/>
        <v>1.0827241161265988</v>
      </c>
      <c r="N41" s="21"/>
      <c r="O41" s="21"/>
      <c r="P41" s="21"/>
      <c r="Q41" s="21"/>
      <c r="R41" s="21"/>
      <c r="S41" s="21"/>
      <c r="T41" s="21"/>
      <c r="U41" s="21"/>
      <c r="V41" s="21"/>
      <c r="W41" s="21"/>
      <c r="X41" s="21"/>
      <c r="Y41" s="21"/>
      <c r="Z41" s="21"/>
      <c r="AA41" s="21"/>
      <c r="AB41" s="21"/>
      <c r="AC41" s="66">
        <f t="shared" si="4"/>
        <v>-3.7353768362141243E-2</v>
      </c>
      <c r="AD41" s="66">
        <f t="shared" si="4"/>
        <v>-9.1631238469124479E-2</v>
      </c>
      <c r="AE41" s="66">
        <f t="shared" si="4"/>
        <v>-7.2809091361676306E-2</v>
      </c>
      <c r="AF41" s="66">
        <f t="shared" si="4"/>
        <v>-0.16490892417715086</v>
      </c>
      <c r="AG41" s="66">
        <f t="shared" si="4"/>
        <v>-0.22284409845686462</v>
      </c>
      <c r="AH41" s="66">
        <f t="shared" si="4"/>
        <v>-0.1974537602785795</v>
      </c>
      <c r="AI41" s="66">
        <f t="shared" si="4"/>
        <v>-0.24799545515197341</v>
      </c>
      <c r="AJ41" s="66">
        <f t="shared" si="4"/>
        <v>-0.18042559523095281</v>
      </c>
      <c r="AK41" s="66">
        <f t="shared" si="4"/>
        <v>-0.11689671754501579</v>
      </c>
      <c r="AL41" s="66">
        <f t="shared" si="4"/>
        <v>-8.5767365988490635E-2</v>
      </c>
      <c r="AM41" s="66">
        <f t="shared" si="4"/>
        <v>-8.5922965617032998E-2</v>
      </c>
      <c r="AN41" s="66">
        <f t="shared" si="4"/>
        <v>-5.1212035236559643E-2</v>
      </c>
      <c r="AO41" s="21"/>
      <c r="AP41" s="21">
        <v>77.761899999999997</v>
      </c>
      <c r="AQ41" s="21">
        <v>84.772400000000005</v>
      </c>
      <c r="AR41" s="21">
        <v>82.355099999999993</v>
      </c>
      <c r="AS41" s="21">
        <v>75.788499999999999</v>
      </c>
      <c r="AT41" s="21">
        <v>69.520799999999994</v>
      </c>
      <c r="AU41" s="21">
        <v>49.508299999999998</v>
      </c>
      <c r="AV41" s="21">
        <v>49.462600000000002</v>
      </c>
      <c r="AW41" s="21">
        <v>41.668700000000001</v>
      </c>
      <c r="AX41" s="21">
        <v>112.294</v>
      </c>
      <c r="AY41" s="21">
        <v>110.345</v>
      </c>
      <c r="AZ41" s="21">
        <v>116.104</v>
      </c>
      <c r="BA41" s="21">
        <v>72.254499999999993</v>
      </c>
      <c r="BB41" s="21"/>
      <c r="BC41" s="21">
        <v>74.857200000000006</v>
      </c>
      <c r="BD41" s="21">
        <v>77.004599999999996</v>
      </c>
      <c r="BE41" s="21">
        <v>76.358900000000006</v>
      </c>
      <c r="BF41" s="21">
        <v>63.290300000000002</v>
      </c>
      <c r="BG41" s="21">
        <v>54.028500000000001</v>
      </c>
      <c r="BH41" s="21">
        <v>39.732700000000001</v>
      </c>
      <c r="BI41" s="21">
        <v>37.196100000000001</v>
      </c>
      <c r="BJ41" s="21">
        <v>34.150599999999997</v>
      </c>
      <c r="BK41" s="21">
        <v>99.167199999999994</v>
      </c>
      <c r="BL41" s="21">
        <v>100.881</v>
      </c>
      <c r="BM41" s="21">
        <v>106.128</v>
      </c>
      <c r="BN41" s="21">
        <v>68.554199999999994</v>
      </c>
    </row>
    <row r="42" spans="11:66" x14ac:dyDescent="0.4">
      <c r="K42" s="21">
        <v>410</v>
      </c>
      <c r="L42" s="21">
        <f t="shared" si="1"/>
        <v>500200</v>
      </c>
      <c r="M42" s="66">
        <f t="shared" si="2"/>
        <v>1.1097922190297638</v>
      </c>
      <c r="N42" s="21"/>
      <c r="O42" s="21"/>
      <c r="P42" s="21"/>
      <c r="Q42" s="21"/>
      <c r="R42" s="21"/>
      <c r="S42" s="21"/>
      <c r="T42" s="21"/>
      <c r="U42" s="21"/>
      <c r="V42" s="21"/>
      <c r="W42" s="21"/>
      <c r="X42" s="21"/>
      <c r="Y42" s="21"/>
      <c r="Z42" s="21"/>
      <c r="AA42" s="21"/>
      <c r="AB42" s="21"/>
      <c r="AC42" s="66">
        <f t="shared" si="4"/>
        <v>-3.7353768362141243E-2</v>
      </c>
      <c r="AD42" s="66">
        <f t="shared" si="4"/>
        <v>-9.1631238469124479E-2</v>
      </c>
      <c r="AE42" s="66">
        <f t="shared" si="4"/>
        <v>-7.331422097720712E-2</v>
      </c>
      <c r="AF42" s="66">
        <f t="shared" si="4"/>
        <v>-0.16490892417715086</v>
      </c>
      <c r="AG42" s="66">
        <f t="shared" si="4"/>
        <v>-0.22722695941358556</v>
      </c>
      <c r="AH42" s="66">
        <f t="shared" si="4"/>
        <v>-0.1974537602785795</v>
      </c>
      <c r="AI42" s="66">
        <f t="shared" si="4"/>
        <v>-0.24799545515197341</v>
      </c>
      <c r="AJ42" s="66">
        <f t="shared" si="4"/>
        <v>-0.18162793655669612</v>
      </c>
      <c r="AK42" s="66">
        <f t="shared" si="4"/>
        <v>-0.11689671754501579</v>
      </c>
      <c r="AL42" s="66">
        <f t="shared" si="4"/>
        <v>-8.5767365988490635E-2</v>
      </c>
      <c r="AM42" s="66">
        <f t="shared" si="4"/>
        <v>-8.6448356645765917E-2</v>
      </c>
      <c r="AN42" s="66">
        <f t="shared" si="4"/>
        <v>-5.1212035236559643E-2</v>
      </c>
      <c r="AO42" s="21"/>
      <c r="AP42" s="21">
        <v>77.761899999999997</v>
      </c>
      <c r="AQ42" s="21">
        <v>84.772400000000005</v>
      </c>
      <c r="AR42" s="21">
        <v>82.355099999999993</v>
      </c>
      <c r="AS42" s="21">
        <v>75.788499999999999</v>
      </c>
      <c r="AT42" s="21">
        <v>69.520799999999994</v>
      </c>
      <c r="AU42" s="21">
        <v>49.508299999999998</v>
      </c>
      <c r="AV42" s="21">
        <v>49.462600000000002</v>
      </c>
      <c r="AW42" s="21">
        <v>41.668700000000001</v>
      </c>
      <c r="AX42" s="21">
        <v>112.294</v>
      </c>
      <c r="AY42" s="21">
        <v>110.345</v>
      </c>
      <c r="AZ42" s="21">
        <v>116.104</v>
      </c>
      <c r="BA42" s="21">
        <v>72.254499999999993</v>
      </c>
      <c r="BB42" s="21"/>
      <c r="BC42" s="21">
        <v>74.857200000000006</v>
      </c>
      <c r="BD42" s="21">
        <v>77.004599999999996</v>
      </c>
      <c r="BE42" s="21">
        <v>76.317300000000003</v>
      </c>
      <c r="BF42" s="21">
        <v>63.290300000000002</v>
      </c>
      <c r="BG42" s="21">
        <v>53.723799999999997</v>
      </c>
      <c r="BH42" s="21">
        <v>39.732700000000001</v>
      </c>
      <c r="BI42" s="21">
        <v>37.196100000000001</v>
      </c>
      <c r="BJ42" s="21">
        <v>34.100499999999997</v>
      </c>
      <c r="BK42" s="21">
        <v>99.167199999999994</v>
      </c>
      <c r="BL42" s="21">
        <v>100.881</v>
      </c>
      <c r="BM42" s="21">
        <v>106.06699999999999</v>
      </c>
      <c r="BN42" s="21">
        <v>68.554199999999994</v>
      </c>
    </row>
    <row r="43" spans="11:66" x14ac:dyDescent="0.4">
      <c r="K43" s="21">
        <v>420</v>
      </c>
      <c r="L43" s="21">
        <f t="shared" si="1"/>
        <v>512400</v>
      </c>
      <c r="M43" s="66">
        <f t="shared" si="2"/>
        <v>1.1368603219329287</v>
      </c>
      <c r="N43" s="21"/>
      <c r="O43" s="21"/>
      <c r="P43" s="21"/>
      <c r="Q43" s="21"/>
      <c r="R43" s="21"/>
      <c r="S43" s="21"/>
      <c r="T43" s="21"/>
      <c r="U43" s="21"/>
      <c r="V43" s="21"/>
      <c r="W43" s="21"/>
      <c r="X43" s="21"/>
      <c r="Y43" s="21"/>
      <c r="Z43" s="21"/>
      <c r="AA43" s="21"/>
      <c r="AB43" s="21"/>
      <c r="AC43" s="66">
        <f t="shared" si="4"/>
        <v>-3.7353768362141243E-2</v>
      </c>
      <c r="AD43" s="66">
        <f t="shared" si="4"/>
        <v>-9.1631238469124479E-2</v>
      </c>
      <c r="AE43" s="66">
        <f t="shared" si="4"/>
        <v>-7.3818136338854423E-2</v>
      </c>
      <c r="AF43" s="66">
        <f t="shared" si="4"/>
        <v>-0.16490892417715086</v>
      </c>
      <c r="AG43" s="66">
        <f t="shared" si="4"/>
        <v>-0.23161125878873659</v>
      </c>
      <c r="AH43" s="66">
        <f t="shared" si="4"/>
        <v>-0.1974537602785795</v>
      </c>
      <c r="AI43" s="66">
        <f t="shared" si="4"/>
        <v>-0.24799545515197341</v>
      </c>
      <c r="AJ43" s="66">
        <f t="shared" si="4"/>
        <v>-0.18282787799955366</v>
      </c>
      <c r="AK43" s="66">
        <f t="shared" si="4"/>
        <v>-0.11689671754501579</v>
      </c>
      <c r="AL43" s="66">
        <f t="shared" si="4"/>
        <v>-8.5767365988490635E-2</v>
      </c>
      <c r="AM43" s="66">
        <f t="shared" si="4"/>
        <v>-8.6973747674498711E-2</v>
      </c>
      <c r="AN43" s="66">
        <f t="shared" si="4"/>
        <v>-5.1212035236559643E-2</v>
      </c>
      <c r="AO43" s="21"/>
      <c r="AP43" s="21">
        <v>77.761899999999997</v>
      </c>
      <c r="AQ43" s="21">
        <v>84.772400000000005</v>
      </c>
      <c r="AR43" s="21">
        <v>82.355099999999993</v>
      </c>
      <c r="AS43" s="21">
        <v>75.788499999999999</v>
      </c>
      <c r="AT43" s="21">
        <v>69.520799999999994</v>
      </c>
      <c r="AU43" s="21">
        <v>49.508299999999998</v>
      </c>
      <c r="AV43" s="21">
        <v>49.462600000000002</v>
      </c>
      <c r="AW43" s="21">
        <v>41.668700000000001</v>
      </c>
      <c r="AX43" s="21">
        <v>112.294</v>
      </c>
      <c r="AY43" s="21">
        <v>110.345</v>
      </c>
      <c r="AZ43" s="21">
        <v>116.104</v>
      </c>
      <c r="BA43" s="21">
        <v>72.254499999999993</v>
      </c>
      <c r="BB43" s="21"/>
      <c r="BC43" s="21">
        <v>74.857200000000006</v>
      </c>
      <c r="BD43" s="21">
        <v>77.004599999999996</v>
      </c>
      <c r="BE43" s="21">
        <v>76.275800000000004</v>
      </c>
      <c r="BF43" s="21">
        <v>63.290300000000002</v>
      </c>
      <c r="BG43" s="21">
        <v>53.418999999999997</v>
      </c>
      <c r="BH43" s="21">
        <v>39.732700000000001</v>
      </c>
      <c r="BI43" s="21">
        <v>37.196100000000001</v>
      </c>
      <c r="BJ43" s="21">
        <v>34.0505</v>
      </c>
      <c r="BK43" s="21">
        <v>99.167199999999994</v>
      </c>
      <c r="BL43" s="21">
        <v>100.881</v>
      </c>
      <c r="BM43" s="21">
        <v>106.006</v>
      </c>
      <c r="BN43" s="21">
        <v>68.554199999999994</v>
      </c>
    </row>
    <row r="44" spans="11:66" x14ac:dyDescent="0.4">
      <c r="K44" s="21">
        <v>430</v>
      </c>
      <c r="L44" s="21">
        <f t="shared" si="1"/>
        <v>524600</v>
      </c>
      <c r="M44" s="66">
        <f t="shared" si="2"/>
        <v>1.1639284248360937</v>
      </c>
      <c r="N44" s="21"/>
      <c r="O44" s="21"/>
      <c r="P44" s="21"/>
      <c r="Q44" s="21"/>
      <c r="R44" s="21"/>
      <c r="S44" s="21"/>
      <c r="T44" s="21"/>
      <c r="U44" s="21"/>
      <c r="V44" s="21"/>
      <c r="W44" s="21"/>
      <c r="X44" s="21"/>
      <c r="Y44" s="21"/>
      <c r="Z44" s="21"/>
      <c r="AA44" s="21"/>
      <c r="AB44" s="21"/>
      <c r="AC44" s="66">
        <f t="shared" si="4"/>
        <v>-3.7353768362141243E-2</v>
      </c>
      <c r="AD44" s="66">
        <f t="shared" si="4"/>
        <v>-9.1631238469124479E-2</v>
      </c>
      <c r="AE44" s="66">
        <f t="shared" si="4"/>
        <v>-7.4323265954385251E-2</v>
      </c>
      <c r="AF44" s="66">
        <f t="shared" si="4"/>
        <v>-0.16490892417715086</v>
      </c>
      <c r="AG44" s="66">
        <f t="shared" si="4"/>
        <v>-0.23599555816388762</v>
      </c>
      <c r="AH44" s="66">
        <f t="shared" si="4"/>
        <v>-0.1974537602785795</v>
      </c>
      <c r="AI44" s="66">
        <f t="shared" si="4"/>
        <v>-0.24799545515197341</v>
      </c>
      <c r="AJ44" s="66">
        <f t="shared" si="4"/>
        <v>-0.18402781944241117</v>
      </c>
      <c r="AK44" s="66">
        <f t="shared" si="4"/>
        <v>-0.11689671754501579</v>
      </c>
      <c r="AL44" s="66">
        <f t="shared" si="4"/>
        <v>-8.5767365988490635E-2</v>
      </c>
      <c r="AM44" s="66">
        <f t="shared" si="4"/>
        <v>-8.7499138703231644E-2</v>
      </c>
      <c r="AN44" s="66">
        <f t="shared" si="4"/>
        <v>-5.1212035236559643E-2</v>
      </c>
      <c r="AO44" s="21"/>
      <c r="AP44" s="21">
        <v>77.761899999999997</v>
      </c>
      <c r="AQ44" s="21">
        <v>84.772400000000005</v>
      </c>
      <c r="AR44" s="21">
        <v>82.355099999999993</v>
      </c>
      <c r="AS44" s="21">
        <v>75.788499999999999</v>
      </c>
      <c r="AT44" s="21">
        <v>69.520799999999994</v>
      </c>
      <c r="AU44" s="21">
        <v>49.508299999999998</v>
      </c>
      <c r="AV44" s="21">
        <v>49.462600000000002</v>
      </c>
      <c r="AW44" s="21">
        <v>41.668700000000001</v>
      </c>
      <c r="AX44" s="21">
        <v>112.294</v>
      </c>
      <c r="AY44" s="21">
        <v>110.345</v>
      </c>
      <c r="AZ44" s="21">
        <v>116.104</v>
      </c>
      <c r="BA44" s="21">
        <v>72.254499999999993</v>
      </c>
      <c r="BB44" s="21"/>
      <c r="BC44" s="21">
        <v>74.857200000000006</v>
      </c>
      <c r="BD44" s="21">
        <v>77.004599999999996</v>
      </c>
      <c r="BE44" s="21">
        <v>76.234200000000001</v>
      </c>
      <c r="BF44" s="21">
        <v>63.290300000000002</v>
      </c>
      <c r="BG44" s="21">
        <v>53.114199999999997</v>
      </c>
      <c r="BH44" s="21">
        <v>39.732700000000001</v>
      </c>
      <c r="BI44" s="21">
        <v>37.196100000000001</v>
      </c>
      <c r="BJ44" s="21">
        <v>34.000500000000002</v>
      </c>
      <c r="BK44" s="21">
        <v>99.167199999999994</v>
      </c>
      <c r="BL44" s="21">
        <v>100.881</v>
      </c>
      <c r="BM44" s="21">
        <v>105.94499999999999</v>
      </c>
      <c r="BN44" s="21">
        <v>68.554199999999994</v>
      </c>
    </row>
    <row r="45" spans="11:66" x14ac:dyDescent="0.4">
      <c r="K45" s="21">
        <v>440</v>
      </c>
      <c r="L45" s="21">
        <f t="shared" si="1"/>
        <v>536800</v>
      </c>
      <c r="M45" s="66">
        <f t="shared" si="2"/>
        <v>1.1909965277392587</v>
      </c>
      <c r="N45" s="21"/>
      <c r="O45" s="21"/>
      <c r="P45" s="21"/>
      <c r="Q45" s="21"/>
      <c r="R45" s="21"/>
      <c r="S45" s="21"/>
      <c r="T45" s="21"/>
      <c r="U45" s="21"/>
      <c r="V45" s="21"/>
      <c r="W45" s="21"/>
      <c r="X45" s="21"/>
      <c r="Y45" s="21"/>
      <c r="Z45" s="21"/>
      <c r="AA45" s="21"/>
      <c r="AB45" s="21"/>
      <c r="AC45" s="66">
        <f t="shared" si="4"/>
        <v>-3.7353768362141243E-2</v>
      </c>
      <c r="AD45" s="66">
        <f t="shared" si="4"/>
        <v>-9.1631238469124479E-2</v>
      </c>
      <c r="AE45" s="66">
        <f t="shared" si="4"/>
        <v>-7.4828395569916065E-2</v>
      </c>
      <c r="AF45" s="66">
        <f t="shared" si="4"/>
        <v>-0.16490892417715086</v>
      </c>
      <c r="AG45" s="66">
        <f t="shared" si="4"/>
        <v>-0.24037841912060845</v>
      </c>
      <c r="AH45" s="66">
        <f t="shared" si="4"/>
        <v>-0.1974537602785795</v>
      </c>
      <c r="AI45" s="66">
        <f t="shared" si="4"/>
        <v>-0.24799545515197341</v>
      </c>
      <c r="AJ45" s="66">
        <f t="shared" si="4"/>
        <v>-0.18523016076815449</v>
      </c>
      <c r="AK45" s="66">
        <f t="shared" si="4"/>
        <v>-0.11689671754501579</v>
      </c>
      <c r="AL45" s="66">
        <f t="shared" si="4"/>
        <v>-8.5767365988490635E-2</v>
      </c>
      <c r="AM45" s="66">
        <f t="shared" si="4"/>
        <v>-8.8024529731964438E-2</v>
      </c>
      <c r="AN45" s="66">
        <f t="shared" si="4"/>
        <v>-5.1212035236559643E-2</v>
      </c>
      <c r="AO45" s="21"/>
      <c r="AP45" s="21">
        <v>77.761899999999997</v>
      </c>
      <c r="AQ45" s="21">
        <v>84.772400000000005</v>
      </c>
      <c r="AR45" s="21">
        <v>82.355099999999993</v>
      </c>
      <c r="AS45" s="21">
        <v>75.788499999999999</v>
      </c>
      <c r="AT45" s="21">
        <v>69.520799999999994</v>
      </c>
      <c r="AU45" s="21">
        <v>49.508299999999998</v>
      </c>
      <c r="AV45" s="21">
        <v>49.462600000000002</v>
      </c>
      <c r="AW45" s="21">
        <v>41.668700000000001</v>
      </c>
      <c r="AX45" s="21">
        <v>112.294</v>
      </c>
      <c r="AY45" s="21">
        <v>110.345</v>
      </c>
      <c r="AZ45" s="21">
        <v>116.104</v>
      </c>
      <c r="BA45" s="21">
        <v>72.254499999999993</v>
      </c>
      <c r="BB45" s="21"/>
      <c r="BC45" s="21">
        <v>74.857200000000006</v>
      </c>
      <c r="BD45" s="21">
        <v>77.004599999999996</v>
      </c>
      <c r="BE45" s="21">
        <v>76.192599999999999</v>
      </c>
      <c r="BF45" s="21">
        <v>63.290300000000002</v>
      </c>
      <c r="BG45" s="21">
        <v>52.8095</v>
      </c>
      <c r="BH45" s="21">
        <v>39.732700000000001</v>
      </c>
      <c r="BI45" s="21">
        <v>37.196100000000001</v>
      </c>
      <c r="BJ45" s="21">
        <v>33.950400000000002</v>
      </c>
      <c r="BK45" s="21">
        <v>99.167199999999994</v>
      </c>
      <c r="BL45" s="21">
        <v>100.881</v>
      </c>
      <c r="BM45" s="21">
        <v>105.884</v>
      </c>
      <c r="BN45" s="21">
        <v>68.554199999999994</v>
      </c>
    </row>
    <row r="46" spans="11:66" x14ac:dyDescent="0.4">
      <c r="K46" s="21">
        <v>450</v>
      </c>
      <c r="L46" s="21">
        <f t="shared" si="1"/>
        <v>549000</v>
      </c>
      <c r="M46" s="66">
        <f t="shared" si="2"/>
        <v>1.2180646306424237</v>
      </c>
      <c r="N46" s="21"/>
      <c r="O46" s="21"/>
      <c r="P46" s="21"/>
      <c r="Q46" s="21"/>
      <c r="R46" s="21"/>
      <c r="S46" s="21"/>
      <c r="T46" s="21"/>
      <c r="U46" s="21"/>
      <c r="V46" s="21"/>
      <c r="W46" s="21"/>
      <c r="X46" s="21"/>
      <c r="Y46" s="21"/>
      <c r="Z46" s="21"/>
      <c r="AA46" s="21"/>
      <c r="AB46" s="21"/>
      <c r="AC46" s="66">
        <f t="shared" si="4"/>
        <v>-3.7353768362141243E-2</v>
      </c>
      <c r="AD46" s="66">
        <f t="shared" si="4"/>
        <v>-9.1631238469124479E-2</v>
      </c>
      <c r="AE46" s="66">
        <f t="shared" si="4"/>
        <v>-7.5333525185446892E-2</v>
      </c>
      <c r="AF46" s="66">
        <f t="shared" si="4"/>
        <v>-0.16490892417715086</v>
      </c>
      <c r="AG46" s="66">
        <f t="shared" si="4"/>
        <v>-0.24476271849575948</v>
      </c>
      <c r="AH46" s="66">
        <f t="shared" si="4"/>
        <v>-0.1974537602785795</v>
      </c>
      <c r="AI46" s="66">
        <f t="shared" si="4"/>
        <v>-0.24799545515197341</v>
      </c>
      <c r="AJ46" s="66">
        <f t="shared" si="4"/>
        <v>-0.18643010221101219</v>
      </c>
      <c r="AK46" s="66">
        <f t="shared" si="4"/>
        <v>-0.11689671754501579</v>
      </c>
      <c r="AL46" s="66">
        <f t="shared" si="4"/>
        <v>-8.5767365988490635E-2</v>
      </c>
      <c r="AM46" s="66">
        <f t="shared" si="4"/>
        <v>-8.8549920760697357E-2</v>
      </c>
      <c r="AN46" s="66">
        <f t="shared" si="4"/>
        <v>-5.1212035236559643E-2</v>
      </c>
      <c r="AO46" s="21"/>
      <c r="AP46" s="21">
        <v>77.761899999999997</v>
      </c>
      <c r="AQ46" s="21">
        <v>84.772400000000005</v>
      </c>
      <c r="AR46" s="21">
        <v>82.355099999999993</v>
      </c>
      <c r="AS46" s="21">
        <v>75.788499999999999</v>
      </c>
      <c r="AT46" s="21">
        <v>69.520799999999994</v>
      </c>
      <c r="AU46" s="21">
        <v>49.508299999999998</v>
      </c>
      <c r="AV46" s="21">
        <v>49.462600000000002</v>
      </c>
      <c r="AW46" s="21">
        <v>41.668700000000001</v>
      </c>
      <c r="AX46" s="21">
        <v>112.294</v>
      </c>
      <c r="AY46" s="21">
        <v>110.345</v>
      </c>
      <c r="AZ46" s="21">
        <v>116.104</v>
      </c>
      <c r="BA46" s="21">
        <v>72.254499999999993</v>
      </c>
      <c r="BB46" s="21"/>
      <c r="BC46" s="21">
        <v>74.857200000000006</v>
      </c>
      <c r="BD46" s="21">
        <v>77.004599999999996</v>
      </c>
      <c r="BE46" s="21">
        <v>76.150999999999996</v>
      </c>
      <c r="BF46" s="21">
        <v>63.290300000000002</v>
      </c>
      <c r="BG46" s="21">
        <v>52.5047</v>
      </c>
      <c r="BH46" s="21">
        <v>39.732700000000001</v>
      </c>
      <c r="BI46" s="21">
        <v>37.196100000000001</v>
      </c>
      <c r="BJ46" s="21">
        <v>33.900399999999998</v>
      </c>
      <c r="BK46" s="21">
        <v>99.167199999999994</v>
      </c>
      <c r="BL46" s="21">
        <v>100.881</v>
      </c>
      <c r="BM46" s="21">
        <v>105.82299999999999</v>
      </c>
      <c r="BN46" s="21">
        <v>68.554199999999994</v>
      </c>
    </row>
    <row r="47" spans="11:66" x14ac:dyDescent="0.4">
      <c r="K47" s="21">
        <v>460</v>
      </c>
      <c r="L47" s="21">
        <f t="shared" si="1"/>
        <v>561200</v>
      </c>
      <c r="M47" s="66">
        <f t="shared" si="2"/>
        <v>1.2451327335455886</v>
      </c>
      <c r="N47" s="21"/>
      <c r="O47" s="21"/>
      <c r="P47" s="21"/>
      <c r="Q47" s="21"/>
      <c r="R47" s="21"/>
      <c r="S47" s="21"/>
      <c r="T47" s="21"/>
      <c r="U47" s="21"/>
      <c r="V47" s="21"/>
      <c r="W47" s="21"/>
      <c r="X47" s="21"/>
      <c r="Y47" s="21"/>
      <c r="Z47" s="21"/>
      <c r="AA47" s="21"/>
      <c r="AB47" s="21"/>
      <c r="AC47" s="66">
        <f t="shared" si="4"/>
        <v>-3.7353768362141243E-2</v>
      </c>
      <c r="AD47" s="66">
        <f t="shared" si="4"/>
        <v>-9.1631238469124479E-2</v>
      </c>
      <c r="AE47" s="66">
        <f t="shared" si="4"/>
        <v>-7.583865480097772E-2</v>
      </c>
      <c r="AF47" s="66">
        <f t="shared" si="4"/>
        <v>-0.16490892417715086</v>
      </c>
      <c r="AG47" s="66">
        <f t="shared" si="4"/>
        <v>-0.24914701787091051</v>
      </c>
      <c r="AH47" s="66">
        <f t="shared" si="4"/>
        <v>-0.1974537602785795</v>
      </c>
      <c r="AI47" s="66">
        <f t="shared" si="4"/>
        <v>-0.24799545515197341</v>
      </c>
      <c r="AJ47" s="66">
        <f t="shared" si="4"/>
        <v>-0.18763244353675551</v>
      </c>
      <c r="AK47" s="66">
        <f t="shared" si="4"/>
        <v>-0.11689671754501579</v>
      </c>
      <c r="AL47" s="66">
        <f t="shared" si="4"/>
        <v>-8.5767365988490635E-2</v>
      </c>
      <c r="AM47" s="66">
        <f t="shared" si="4"/>
        <v>-8.907531178943015E-2</v>
      </c>
      <c r="AN47" s="66">
        <f t="shared" si="4"/>
        <v>-5.1212035236559643E-2</v>
      </c>
      <c r="AO47" s="21"/>
      <c r="AP47" s="21">
        <v>77.761899999999997</v>
      </c>
      <c r="AQ47" s="21">
        <v>84.772400000000005</v>
      </c>
      <c r="AR47" s="21">
        <v>82.355099999999993</v>
      </c>
      <c r="AS47" s="21">
        <v>75.788499999999999</v>
      </c>
      <c r="AT47" s="21">
        <v>69.520799999999994</v>
      </c>
      <c r="AU47" s="21">
        <v>49.508299999999998</v>
      </c>
      <c r="AV47" s="21">
        <v>49.462600000000002</v>
      </c>
      <c r="AW47" s="21">
        <v>41.668700000000001</v>
      </c>
      <c r="AX47" s="21">
        <v>112.294</v>
      </c>
      <c r="AY47" s="21">
        <v>110.345</v>
      </c>
      <c r="AZ47" s="21">
        <v>116.104</v>
      </c>
      <c r="BA47" s="21">
        <v>72.254499999999993</v>
      </c>
      <c r="BB47" s="21"/>
      <c r="BC47" s="21">
        <v>74.857200000000006</v>
      </c>
      <c r="BD47" s="21">
        <v>77.004599999999996</v>
      </c>
      <c r="BE47" s="21">
        <v>76.109399999999994</v>
      </c>
      <c r="BF47" s="21">
        <v>63.290300000000002</v>
      </c>
      <c r="BG47" s="21">
        <v>52.1999</v>
      </c>
      <c r="BH47" s="21">
        <v>39.732700000000001</v>
      </c>
      <c r="BI47" s="21">
        <v>37.196100000000001</v>
      </c>
      <c r="BJ47" s="21">
        <v>33.850299999999997</v>
      </c>
      <c r="BK47" s="21">
        <v>99.167199999999994</v>
      </c>
      <c r="BL47" s="21">
        <v>100.881</v>
      </c>
      <c r="BM47" s="21">
        <v>105.762</v>
      </c>
      <c r="BN47" s="21">
        <v>68.554199999999994</v>
      </c>
    </row>
    <row r="48" spans="11:66" x14ac:dyDescent="0.4">
      <c r="K48" s="21">
        <v>470</v>
      </c>
      <c r="L48" s="21">
        <f t="shared" si="1"/>
        <v>573400</v>
      </c>
      <c r="M48" s="66">
        <f t="shared" si="2"/>
        <v>1.2722008364487536</v>
      </c>
      <c r="N48" s="21"/>
      <c r="O48" s="21"/>
      <c r="P48" s="21"/>
      <c r="Q48" s="21"/>
      <c r="R48" s="21"/>
      <c r="S48" s="21"/>
      <c r="T48" s="21"/>
      <c r="U48" s="21"/>
      <c r="V48" s="21"/>
      <c r="W48" s="21"/>
      <c r="X48" s="21"/>
      <c r="Y48" s="21"/>
      <c r="Z48" s="21"/>
      <c r="AA48" s="21"/>
      <c r="AB48" s="21"/>
      <c r="AC48" s="66">
        <f t="shared" si="4"/>
        <v>-3.7353768362141243E-2</v>
      </c>
      <c r="AD48" s="66">
        <f t="shared" si="4"/>
        <v>-9.1631238469124479E-2</v>
      </c>
      <c r="AE48" s="66">
        <f t="shared" si="4"/>
        <v>-7.6342570162625009E-2</v>
      </c>
      <c r="AF48" s="66">
        <f t="shared" si="4"/>
        <v>-0.16490892417715086</v>
      </c>
      <c r="AG48" s="66">
        <f t="shared" si="4"/>
        <v>-0.25352987882763134</v>
      </c>
      <c r="AH48" s="66">
        <f t="shared" si="4"/>
        <v>-0.1974537602785795</v>
      </c>
      <c r="AI48" s="66">
        <f t="shared" si="4"/>
        <v>-0.24799545515197341</v>
      </c>
      <c r="AJ48" s="66">
        <f t="shared" si="4"/>
        <v>-0.18883238497961302</v>
      </c>
      <c r="AK48" s="66">
        <f t="shared" si="4"/>
        <v>-0.11689671754501579</v>
      </c>
      <c r="AL48" s="66">
        <f t="shared" si="4"/>
        <v>-8.5767365988490635E-2</v>
      </c>
      <c r="AM48" s="66">
        <f t="shared" si="4"/>
        <v>-8.9273410046165458E-2</v>
      </c>
      <c r="AN48" s="66">
        <f t="shared" si="4"/>
        <v>-5.1212035236559643E-2</v>
      </c>
      <c r="AO48" s="21"/>
      <c r="AP48" s="21">
        <v>77.761899999999997</v>
      </c>
      <c r="AQ48" s="21">
        <v>84.772400000000005</v>
      </c>
      <c r="AR48" s="21">
        <v>82.355099999999993</v>
      </c>
      <c r="AS48" s="21">
        <v>75.788499999999999</v>
      </c>
      <c r="AT48" s="21">
        <v>69.520799999999994</v>
      </c>
      <c r="AU48" s="21">
        <v>49.508299999999998</v>
      </c>
      <c r="AV48" s="21">
        <v>49.462600000000002</v>
      </c>
      <c r="AW48" s="21">
        <v>41.668700000000001</v>
      </c>
      <c r="AX48" s="21">
        <v>112.294</v>
      </c>
      <c r="AY48" s="21">
        <v>110.345</v>
      </c>
      <c r="AZ48" s="21">
        <v>116.104</v>
      </c>
      <c r="BA48" s="21">
        <v>72.254499999999993</v>
      </c>
      <c r="BB48" s="21"/>
      <c r="BC48" s="21">
        <v>74.857200000000006</v>
      </c>
      <c r="BD48" s="21">
        <v>77.004599999999996</v>
      </c>
      <c r="BE48" s="21">
        <v>76.067899999999995</v>
      </c>
      <c r="BF48" s="21">
        <v>63.290300000000002</v>
      </c>
      <c r="BG48" s="21">
        <v>51.895200000000003</v>
      </c>
      <c r="BH48" s="21">
        <v>39.732700000000001</v>
      </c>
      <c r="BI48" s="21">
        <v>37.196100000000001</v>
      </c>
      <c r="BJ48" s="21">
        <v>33.8003</v>
      </c>
      <c r="BK48" s="21">
        <v>99.167199999999994</v>
      </c>
      <c r="BL48" s="21">
        <v>100.881</v>
      </c>
      <c r="BM48" s="21">
        <v>105.739</v>
      </c>
      <c r="BN48" s="21">
        <v>68.554199999999994</v>
      </c>
    </row>
    <row r="49" spans="11:66" x14ac:dyDescent="0.4">
      <c r="K49" s="21">
        <v>480</v>
      </c>
      <c r="L49" s="21">
        <f t="shared" si="1"/>
        <v>585600</v>
      </c>
      <c r="M49" s="66">
        <f t="shared" si="2"/>
        <v>1.2992689393519186</v>
      </c>
      <c r="N49" s="21"/>
      <c r="O49" s="21"/>
      <c r="P49" s="21"/>
      <c r="Q49" s="21"/>
      <c r="R49" s="21"/>
      <c r="S49" s="21"/>
      <c r="T49" s="21"/>
      <c r="U49" s="21"/>
      <c r="V49" s="21"/>
      <c r="W49" s="21"/>
      <c r="X49" s="21"/>
      <c r="Y49" s="21"/>
      <c r="Z49" s="21"/>
      <c r="AA49" s="21"/>
      <c r="AB49" s="21"/>
      <c r="AC49" s="66">
        <f t="shared" si="4"/>
        <v>-3.7353768362141243E-2</v>
      </c>
      <c r="AD49" s="66">
        <f t="shared" si="4"/>
        <v>-9.1631238469124479E-2</v>
      </c>
      <c r="AE49" s="66">
        <f t="shared" si="4"/>
        <v>-7.6847699778155656E-2</v>
      </c>
      <c r="AF49" s="66">
        <f t="shared" si="4"/>
        <v>-0.16490892417715086</v>
      </c>
      <c r="AG49" s="66">
        <f t="shared" si="4"/>
        <v>-0.2579141782027824</v>
      </c>
      <c r="AH49" s="66">
        <f t="shared" si="4"/>
        <v>-0.1974537602785795</v>
      </c>
      <c r="AI49" s="66">
        <f t="shared" si="4"/>
        <v>-0.24799545515197341</v>
      </c>
      <c r="AJ49" s="66">
        <f t="shared" si="4"/>
        <v>-0.19003472630535634</v>
      </c>
      <c r="AK49" s="66">
        <f t="shared" si="4"/>
        <v>-0.11689671754501579</v>
      </c>
      <c r="AL49" s="66">
        <f t="shared" si="4"/>
        <v>-8.5767365988490635E-2</v>
      </c>
      <c r="AM49" s="66">
        <f t="shared" si="4"/>
        <v>-8.9273410046165458E-2</v>
      </c>
      <c r="AN49" s="66">
        <f t="shared" si="4"/>
        <v>-5.1212035236559643E-2</v>
      </c>
      <c r="AO49" s="21"/>
      <c r="AP49" s="21">
        <v>77.761899999999997</v>
      </c>
      <c r="AQ49" s="21">
        <v>84.772400000000005</v>
      </c>
      <c r="AR49" s="21">
        <v>82.355099999999993</v>
      </c>
      <c r="AS49" s="21">
        <v>75.788499999999999</v>
      </c>
      <c r="AT49" s="21">
        <v>69.520799999999994</v>
      </c>
      <c r="AU49" s="21">
        <v>49.508299999999998</v>
      </c>
      <c r="AV49" s="21">
        <v>49.462600000000002</v>
      </c>
      <c r="AW49" s="21">
        <v>41.668700000000001</v>
      </c>
      <c r="AX49" s="21">
        <v>112.294</v>
      </c>
      <c r="AY49" s="21">
        <v>110.345</v>
      </c>
      <c r="AZ49" s="21">
        <v>116.104</v>
      </c>
      <c r="BA49" s="21">
        <v>72.254499999999993</v>
      </c>
      <c r="BB49" s="21"/>
      <c r="BC49" s="21">
        <v>74.857200000000006</v>
      </c>
      <c r="BD49" s="21">
        <v>77.004599999999996</v>
      </c>
      <c r="BE49" s="21">
        <v>76.026300000000006</v>
      </c>
      <c r="BF49" s="21">
        <v>63.290300000000002</v>
      </c>
      <c r="BG49" s="21">
        <v>51.590400000000002</v>
      </c>
      <c r="BH49" s="21">
        <v>39.732700000000001</v>
      </c>
      <c r="BI49" s="21">
        <v>37.196100000000001</v>
      </c>
      <c r="BJ49" s="21">
        <v>33.7502</v>
      </c>
      <c r="BK49" s="21">
        <v>99.167199999999994</v>
      </c>
      <c r="BL49" s="21">
        <v>100.881</v>
      </c>
      <c r="BM49" s="21">
        <v>105.739</v>
      </c>
      <c r="BN49" s="21">
        <v>68.554199999999994</v>
      </c>
    </row>
    <row r="50" spans="11:66" x14ac:dyDescent="0.4">
      <c r="K50" s="21">
        <v>490</v>
      </c>
      <c r="L50" s="21">
        <f t="shared" si="1"/>
        <v>597800</v>
      </c>
      <c r="M50" s="66">
        <f t="shared" si="2"/>
        <v>1.3263370422550835</v>
      </c>
      <c r="N50" s="21"/>
      <c r="O50" s="21"/>
      <c r="P50" s="21"/>
      <c r="Q50" s="21"/>
      <c r="R50" s="21"/>
      <c r="S50" s="21"/>
      <c r="T50" s="21"/>
      <c r="U50" s="21"/>
      <c r="V50" s="21"/>
      <c r="W50" s="21"/>
      <c r="X50" s="21"/>
      <c r="Y50" s="21"/>
      <c r="Z50" s="21"/>
      <c r="AA50" s="21"/>
      <c r="AB50" s="21"/>
      <c r="AC50" s="66">
        <f t="shared" si="4"/>
        <v>-3.7353768362141243E-2</v>
      </c>
      <c r="AD50" s="66">
        <f t="shared" si="4"/>
        <v>-9.1631238469124479E-2</v>
      </c>
      <c r="AE50" s="66">
        <f t="shared" si="4"/>
        <v>-7.7352829393686484E-2</v>
      </c>
      <c r="AF50" s="66">
        <f t="shared" si="4"/>
        <v>-0.16490892417715086</v>
      </c>
      <c r="AG50" s="66">
        <f t="shared" si="4"/>
        <v>-0.2622984775779334</v>
      </c>
      <c r="AH50" s="66">
        <f t="shared" si="4"/>
        <v>-0.1974537602785795</v>
      </c>
      <c r="AI50" s="66">
        <f t="shared" si="4"/>
        <v>-0.24799545515197341</v>
      </c>
      <c r="AJ50" s="66">
        <f t="shared" si="4"/>
        <v>-0.19123466774821385</v>
      </c>
      <c r="AK50" s="66">
        <f t="shared" si="4"/>
        <v>-0.11689671754501579</v>
      </c>
      <c r="AL50" s="66">
        <f t="shared" si="4"/>
        <v>-8.5767365988490635E-2</v>
      </c>
      <c r="AM50" s="66">
        <f t="shared" si="4"/>
        <v>-8.9273410046165458E-2</v>
      </c>
      <c r="AN50" s="66">
        <f t="shared" si="4"/>
        <v>-5.1212035236559643E-2</v>
      </c>
      <c r="AO50" s="21"/>
      <c r="AP50" s="21">
        <v>77.761899999999997</v>
      </c>
      <c r="AQ50" s="21">
        <v>84.772400000000005</v>
      </c>
      <c r="AR50" s="21">
        <v>82.355099999999993</v>
      </c>
      <c r="AS50" s="21">
        <v>75.788499999999999</v>
      </c>
      <c r="AT50" s="21">
        <v>69.520799999999994</v>
      </c>
      <c r="AU50" s="21">
        <v>49.508299999999998</v>
      </c>
      <c r="AV50" s="21">
        <v>49.462600000000002</v>
      </c>
      <c r="AW50" s="21">
        <v>41.668700000000001</v>
      </c>
      <c r="AX50" s="21">
        <v>112.294</v>
      </c>
      <c r="AY50" s="21">
        <v>110.345</v>
      </c>
      <c r="AZ50" s="21">
        <v>116.104</v>
      </c>
      <c r="BA50" s="21">
        <v>72.254499999999993</v>
      </c>
      <c r="BB50" s="21"/>
      <c r="BC50" s="21">
        <v>74.857200000000006</v>
      </c>
      <c r="BD50" s="21">
        <v>77.004599999999996</v>
      </c>
      <c r="BE50" s="21">
        <v>75.984700000000004</v>
      </c>
      <c r="BF50" s="21">
        <v>63.290300000000002</v>
      </c>
      <c r="BG50" s="21">
        <v>51.285600000000002</v>
      </c>
      <c r="BH50" s="21">
        <v>39.732700000000001</v>
      </c>
      <c r="BI50" s="21">
        <v>37.196100000000001</v>
      </c>
      <c r="BJ50" s="21">
        <v>33.700200000000002</v>
      </c>
      <c r="BK50" s="21">
        <v>99.167199999999994</v>
      </c>
      <c r="BL50" s="21">
        <v>100.881</v>
      </c>
      <c r="BM50" s="21">
        <v>105.739</v>
      </c>
      <c r="BN50" s="21">
        <v>68.554199999999994</v>
      </c>
    </row>
    <row r="51" spans="11:66" x14ac:dyDescent="0.4">
      <c r="K51" s="21">
        <v>500</v>
      </c>
      <c r="L51" s="21">
        <f t="shared" si="1"/>
        <v>610000</v>
      </c>
      <c r="M51" s="66">
        <f t="shared" si="2"/>
        <v>1.3534051451582485</v>
      </c>
      <c r="N51" s="21"/>
      <c r="O51" s="21"/>
      <c r="P51" s="21"/>
      <c r="Q51" s="21"/>
      <c r="R51" s="21"/>
      <c r="S51" s="21"/>
      <c r="T51" s="21"/>
      <c r="U51" s="21"/>
      <c r="V51" s="21"/>
      <c r="W51" s="21"/>
      <c r="X51" s="21"/>
      <c r="Y51" s="21"/>
      <c r="Z51" s="21"/>
      <c r="AA51" s="21"/>
      <c r="AB51" s="21"/>
      <c r="AC51" s="66">
        <f t="shared" si="4"/>
        <v>-3.7353768362141243E-2</v>
      </c>
      <c r="AD51" s="66">
        <f t="shared" si="4"/>
        <v>-9.1631238469124479E-2</v>
      </c>
      <c r="AE51" s="66">
        <f t="shared" si="4"/>
        <v>-7.7857959009217312E-2</v>
      </c>
      <c r="AF51" s="66">
        <f t="shared" si="4"/>
        <v>-0.16490892417715086</v>
      </c>
      <c r="AG51" s="66">
        <f t="shared" si="4"/>
        <v>-0.26436260802522404</v>
      </c>
      <c r="AH51" s="66">
        <f t="shared" si="4"/>
        <v>-0.1974537602785795</v>
      </c>
      <c r="AI51" s="66">
        <f t="shared" si="4"/>
        <v>-0.24799545515197341</v>
      </c>
      <c r="AJ51" s="66">
        <f t="shared" si="4"/>
        <v>-0.19243700907395717</v>
      </c>
      <c r="AK51" s="66">
        <f t="shared" si="4"/>
        <v>-0.11689671754501579</v>
      </c>
      <c r="AL51" s="66">
        <f t="shared" si="4"/>
        <v>-8.5767365988490635E-2</v>
      </c>
      <c r="AM51" s="66">
        <f t="shared" si="4"/>
        <v>-8.9273410046165458E-2</v>
      </c>
      <c r="AN51" s="66">
        <f t="shared" si="4"/>
        <v>-5.1212035236559643E-2</v>
      </c>
      <c r="AO51" s="21"/>
      <c r="AP51" s="21">
        <v>77.761899999999997</v>
      </c>
      <c r="AQ51" s="21">
        <v>84.772400000000005</v>
      </c>
      <c r="AR51" s="21">
        <v>82.355099999999993</v>
      </c>
      <c r="AS51" s="21">
        <v>75.788499999999999</v>
      </c>
      <c r="AT51" s="21">
        <v>69.520799999999994</v>
      </c>
      <c r="AU51" s="21">
        <v>49.508299999999998</v>
      </c>
      <c r="AV51" s="21">
        <v>49.462600000000002</v>
      </c>
      <c r="AW51" s="21">
        <v>41.668700000000001</v>
      </c>
      <c r="AX51" s="21">
        <v>112.294</v>
      </c>
      <c r="AY51" s="21">
        <v>110.345</v>
      </c>
      <c r="AZ51" s="21">
        <v>116.104</v>
      </c>
      <c r="BA51" s="21">
        <v>72.254499999999993</v>
      </c>
      <c r="BB51" s="21"/>
      <c r="BC51" s="21">
        <v>74.857200000000006</v>
      </c>
      <c r="BD51" s="21">
        <v>77.004599999999996</v>
      </c>
      <c r="BE51" s="21">
        <v>75.943100000000001</v>
      </c>
      <c r="BF51" s="21">
        <v>63.290300000000002</v>
      </c>
      <c r="BG51" s="21">
        <v>51.142099999999999</v>
      </c>
      <c r="BH51" s="21">
        <v>39.732700000000001</v>
      </c>
      <c r="BI51" s="21">
        <v>37.196100000000001</v>
      </c>
      <c r="BJ51" s="21">
        <v>33.650100000000002</v>
      </c>
      <c r="BK51" s="21">
        <v>99.167199999999994</v>
      </c>
      <c r="BL51" s="21">
        <v>100.881</v>
      </c>
      <c r="BM51" s="21">
        <v>105.739</v>
      </c>
      <c r="BN51" s="21">
        <v>68.554199999999994</v>
      </c>
    </row>
    <row r="52" spans="11:66" x14ac:dyDescent="0.4">
      <c r="K52" s="21">
        <v>510</v>
      </c>
      <c r="L52" s="21">
        <f t="shared" si="1"/>
        <v>622200</v>
      </c>
      <c r="M52" s="66">
        <f t="shared" si="2"/>
        <v>1.3804732480614135</v>
      </c>
      <c r="N52" s="21"/>
      <c r="O52" s="21"/>
      <c r="P52" s="21"/>
      <c r="Q52" s="21"/>
      <c r="R52" s="21"/>
      <c r="S52" s="21"/>
      <c r="T52" s="21"/>
      <c r="U52" s="21"/>
      <c r="V52" s="21"/>
      <c r="W52" s="21"/>
      <c r="X52" s="21"/>
      <c r="Y52" s="21"/>
      <c r="Z52" s="21"/>
      <c r="AA52" s="21"/>
      <c r="AB52" s="21"/>
      <c r="AC52" s="66">
        <f t="shared" si="4"/>
        <v>-3.7353768362141243E-2</v>
      </c>
      <c r="AD52" s="66">
        <f t="shared" si="4"/>
        <v>-9.1631238469124479E-2</v>
      </c>
      <c r="AE52" s="66">
        <f t="shared" si="4"/>
        <v>-7.8361874370864601E-2</v>
      </c>
      <c r="AF52" s="66">
        <f t="shared" si="4"/>
        <v>-0.16490892417715086</v>
      </c>
      <c r="AG52" s="66">
        <f t="shared" si="4"/>
        <v>-0.26436260802522404</v>
      </c>
      <c r="AH52" s="66">
        <f t="shared" si="4"/>
        <v>-0.1974537602785795</v>
      </c>
      <c r="AI52" s="66">
        <f t="shared" si="4"/>
        <v>-0.24799545515197341</v>
      </c>
      <c r="AJ52" s="66">
        <f t="shared" si="4"/>
        <v>-0.19363695051681487</v>
      </c>
      <c r="AK52" s="66">
        <f t="shared" si="4"/>
        <v>-0.11689671754501579</v>
      </c>
      <c r="AL52" s="66">
        <f t="shared" si="4"/>
        <v>-8.5767365988490635E-2</v>
      </c>
      <c r="AM52" s="66">
        <f t="shared" si="4"/>
        <v>-8.9273410046165458E-2</v>
      </c>
      <c r="AN52" s="66">
        <f t="shared" si="4"/>
        <v>-5.1212035236559643E-2</v>
      </c>
      <c r="AO52" s="21"/>
      <c r="AP52" s="21">
        <v>77.761899999999997</v>
      </c>
      <c r="AQ52" s="21">
        <v>84.772400000000005</v>
      </c>
      <c r="AR52" s="21">
        <v>82.355099999999993</v>
      </c>
      <c r="AS52" s="21">
        <v>75.788499999999999</v>
      </c>
      <c r="AT52" s="21">
        <v>69.520799999999994</v>
      </c>
      <c r="AU52" s="21">
        <v>49.508299999999998</v>
      </c>
      <c r="AV52" s="21">
        <v>49.462600000000002</v>
      </c>
      <c r="AW52" s="21">
        <v>41.668700000000001</v>
      </c>
      <c r="AX52" s="21">
        <v>112.294</v>
      </c>
      <c r="AY52" s="21">
        <v>110.345</v>
      </c>
      <c r="AZ52" s="21">
        <v>116.104</v>
      </c>
      <c r="BA52" s="21">
        <v>72.254499999999993</v>
      </c>
      <c r="BB52" s="21"/>
      <c r="BC52" s="21">
        <v>74.857200000000006</v>
      </c>
      <c r="BD52" s="21">
        <v>77.004599999999996</v>
      </c>
      <c r="BE52" s="21">
        <v>75.901600000000002</v>
      </c>
      <c r="BF52" s="21">
        <v>63.290300000000002</v>
      </c>
      <c r="BG52" s="21">
        <v>51.142099999999999</v>
      </c>
      <c r="BH52" s="21">
        <v>39.732700000000001</v>
      </c>
      <c r="BI52" s="21">
        <v>37.196100000000001</v>
      </c>
      <c r="BJ52" s="21">
        <v>33.600099999999998</v>
      </c>
      <c r="BK52" s="21">
        <v>99.167199999999994</v>
      </c>
      <c r="BL52" s="21">
        <v>100.881</v>
      </c>
      <c r="BM52" s="21">
        <v>105.739</v>
      </c>
      <c r="BN52" s="21">
        <v>68.554199999999994</v>
      </c>
    </row>
    <row r="53" spans="11:66" x14ac:dyDescent="0.4">
      <c r="K53" s="21">
        <v>520</v>
      </c>
      <c r="L53" s="21">
        <f t="shared" si="1"/>
        <v>634400</v>
      </c>
      <c r="M53" s="66">
        <f t="shared" si="2"/>
        <v>1.4075413509645784</v>
      </c>
      <c r="N53" s="21"/>
      <c r="O53" s="21"/>
      <c r="P53" s="21"/>
      <c r="Q53" s="21"/>
      <c r="R53" s="21"/>
      <c r="S53" s="21"/>
      <c r="T53" s="21"/>
      <c r="U53" s="21"/>
      <c r="V53" s="21"/>
      <c r="W53" s="21"/>
      <c r="X53" s="21"/>
      <c r="Y53" s="21"/>
      <c r="Z53" s="21"/>
      <c r="AA53" s="21"/>
      <c r="AB53" s="21"/>
      <c r="AC53" s="66">
        <f t="shared" si="4"/>
        <v>-3.7353768362141243E-2</v>
      </c>
      <c r="AD53" s="66">
        <f t="shared" si="4"/>
        <v>-9.1631238469124479E-2</v>
      </c>
      <c r="AE53" s="66">
        <f t="shared" si="4"/>
        <v>-7.8867003986395429E-2</v>
      </c>
      <c r="AF53" s="66">
        <f t="shared" si="4"/>
        <v>-0.16490892417715086</v>
      </c>
      <c r="AG53" s="66">
        <f t="shared" si="4"/>
        <v>-0.26436260802522404</v>
      </c>
      <c r="AH53" s="66">
        <f t="shared" si="4"/>
        <v>-0.1974537602785795</v>
      </c>
      <c r="AI53" s="66">
        <f t="shared" si="4"/>
        <v>-0.24799545515197341</v>
      </c>
      <c r="AJ53" s="66">
        <f t="shared" si="4"/>
        <v>-0.19483689195967238</v>
      </c>
      <c r="AK53" s="66">
        <f t="shared" si="4"/>
        <v>-0.11689671754501579</v>
      </c>
      <c r="AL53" s="66">
        <f t="shared" si="4"/>
        <v>-8.5767365988490635E-2</v>
      </c>
      <c r="AM53" s="66">
        <f t="shared" si="4"/>
        <v>-8.9273410046165458E-2</v>
      </c>
      <c r="AN53" s="66">
        <f t="shared" si="4"/>
        <v>-5.1212035236559643E-2</v>
      </c>
      <c r="AO53" s="21"/>
      <c r="AP53" s="21">
        <v>77.761899999999997</v>
      </c>
      <c r="AQ53" s="21">
        <v>84.772400000000005</v>
      </c>
      <c r="AR53" s="21">
        <v>82.355099999999993</v>
      </c>
      <c r="AS53" s="21">
        <v>75.788499999999999</v>
      </c>
      <c r="AT53" s="21">
        <v>69.520799999999994</v>
      </c>
      <c r="AU53" s="21">
        <v>49.508299999999998</v>
      </c>
      <c r="AV53" s="21">
        <v>49.462600000000002</v>
      </c>
      <c r="AW53" s="21">
        <v>41.668700000000001</v>
      </c>
      <c r="AX53" s="21">
        <v>112.294</v>
      </c>
      <c r="AY53" s="21">
        <v>110.345</v>
      </c>
      <c r="AZ53" s="21">
        <v>116.104</v>
      </c>
      <c r="BA53" s="21">
        <v>72.254499999999993</v>
      </c>
      <c r="BB53" s="21"/>
      <c r="BC53" s="21">
        <v>74.857200000000006</v>
      </c>
      <c r="BD53" s="21">
        <v>77.004599999999996</v>
      </c>
      <c r="BE53" s="21">
        <v>75.86</v>
      </c>
      <c r="BF53" s="21">
        <v>63.290300000000002</v>
      </c>
      <c r="BG53" s="21">
        <v>51.142099999999999</v>
      </c>
      <c r="BH53" s="21">
        <v>39.732700000000001</v>
      </c>
      <c r="BI53" s="21">
        <v>37.196100000000001</v>
      </c>
      <c r="BJ53" s="21">
        <v>33.5501</v>
      </c>
      <c r="BK53" s="21">
        <v>99.167199999999994</v>
      </c>
      <c r="BL53" s="21">
        <v>100.881</v>
      </c>
      <c r="BM53" s="21">
        <v>105.739</v>
      </c>
      <c r="BN53" s="21">
        <v>68.554199999999994</v>
      </c>
    </row>
    <row r="54" spans="11:66" x14ac:dyDescent="0.4">
      <c r="K54" s="21">
        <v>530</v>
      </c>
      <c r="L54" s="21">
        <f t="shared" si="1"/>
        <v>646600</v>
      </c>
      <c r="M54" s="66">
        <f t="shared" si="2"/>
        <v>1.4346094538677434</v>
      </c>
      <c r="N54" s="21"/>
      <c r="O54" s="21"/>
      <c r="P54" s="21"/>
      <c r="Q54" s="21"/>
      <c r="R54" s="21"/>
      <c r="S54" s="21"/>
      <c r="T54" s="21"/>
      <c r="U54" s="21"/>
      <c r="V54" s="21"/>
      <c r="W54" s="21"/>
      <c r="X54" s="21"/>
      <c r="Y54" s="21"/>
      <c r="Z54" s="21"/>
      <c r="AA54" s="21"/>
      <c r="AB54" s="21"/>
      <c r="AC54" s="66">
        <f t="shared" si="4"/>
        <v>-3.7353768362141243E-2</v>
      </c>
      <c r="AD54" s="66">
        <f t="shared" si="4"/>
        <v>-9.1631238469124479E-2</v>
      </c>
      <c r="AE54" s="66">
        <f t="shared" si="4"/>
        <v>-7.9372133601926256E-2</v>
      </c>
      <c r="AF54" s="66">
        <f t="shared" si="4"/>
        <v>-0.16490892417715086</v>
      </c>
      <c r="AG54" s="66">
        <f t="shared" si="4"/>
        <v>-0.26436260802522404</v>
      </c>
      <c r="AH54" s="66">
        <f t="shared" si="4"/>
        <v>-0.1974537602785795</v>
      </c>
      <c r="AI54" s="66">
        <f t="shared" si="4"/>
        <v>-0.24799545515197341</v>
      </c>
      <c r="AJ54" s="66">
        <f t="shared" si="4"/>
        <v>-0.1960392332854157</v>
      </c>
      <c r="AK54" s="66">
        <f t="shared" si="4"/>
        <v>-0.11689671754501579</v>
      </c>
      <c r="AL54" s="66">
        <f t="shared" si="4"/>
        <v>-8.5767365988490635E-2</v>
      </c>
      <c r="AM54" s="66">
        <f t="shared" si="4"/>
        <v>-8.9273410046165458E-2</v>
      </c>
      <c r="AN54" s="66">
        <f t="shared" si="4"/>
        <v>-5.1212035236559643E-2</v>
      </c>
      <c r="AO54" s="21"/>
      <c r="AP54" s="21">
        <v>77.761899999999997</v>
      </c>
      <c r="AQ54" s="21">
        <v>84.772400000000005</v>
      </c>
      <c r="AR54" s="21">
        <v>82.355099999999993</v>
      </c>
      <c r="AS54" s="21">
        <v>75.788499999999999</v>
      </c>
      <c r="AT54" s="21">
        <v>69.520799999999994</v>
      </c>
      <c r="AU54" s="21">
        <v>49.508299999999998</v>
      </c>
      <c r="AV54" s="21">
        <v>49.462600000000002</v>
      </c>
      <c r="AW54" s="21">
        <v>41.668700000000001</v>
      </c>
      <c r="AX54" s="21">
        <v>112.294</v>
      </c>
      <c r="AY54" s="21">
        <v>110.345</v>
      </c>
      <c r="AZ54" s="21">
        <v>116.104</v>
      </c>
      <c r="BA54" s="21">
        <v>72.254499999999993</v>
      </c>
      <c r="BB54" s="21"/>
      <c r="BC54" s="21">
        <v>74.857200000000006</v>
      </c>
      <c r="BD54" s="21">
        <v>77.004599999999996</v>
      </c>
      <c r="BE54" s="21">
        <v>75.818399999999997</v>
      </c>
      <c r="BF54" s="21">
        <v>63.290300000000002</v>
      </c>
      <c r="BG54" s="21">
        <v>51.142099999999999</v>
      </c>
      <c r="BH54" s="21">
        <v>39.732700000000001</v>
      </c>
      <c r="BI54" s="21">
        <v>37.196100000000001</v>
      </c>
      <c r="BJ54" s="21">
        <v>33.5</v>
      </c>
      <c r="BK54" s="21">
        <v>99.167199999999994</v>
      </c>
      <c r="BL54" s="21">
        <v>100.881</v>
      </c>
      <c r="BM54" s="21">
        <v>105.739</v>
      </c>
      <c r="BN54" s="21">
        <v>68.554199999999994</v>
      </c>
    </row>
    <row r="55" spans="11:66" x14ac:dyDescent="0.4">
      <c r="K55" s="21">
        <v>540</v>
      </c>
      <c r="L55" s="21">
        <f t="shared" si="1"/>
        <v>658800</v>
      </c>
      <c r="M55" s="66">
        <f t="shared" si="2"/>
        <v>1.4616775567709084</v>
      </c>
      <c r="N55" s="21"/>
      <c r="O55" s="21"/>
      <c r="P55" s="21"/>
      <c r="Q55" s="21"/>
      <c r="R55" s="21"/>
      <c r="S55" s="21"/>
      <c r="T55" s="21"/>
      <c r="U55" s="21"/>
      <c r="V55" s="21"/>
      <c r="W55" s="21"/>
      <c r="X55" s="21"/>
      <c r="Y55" s="21"/>
      <c r="Z55" s="21"/>
      <c r="AA55" s="21"/>
      <c r="AB55" s="21"/>
      <c r="AC55" s="66">
        <f t="shared" si="4"/>
        <v>-3.7353768362141243E-2</v>
      </c>
      <c r="AD55" s="66">
        <f t="shared" si="4"/>
        <v>-9.1631238469124479E-2</v>
      </c>
      <c r="AE55" s="66">
        <f t="shared" si="4"/>
        <v>-7.987726321745707E-2</v>
      </c>
      <c r="AF55" s="66">
        <f t="shared" si="4"/>
        <v>-0.16490892417715086</v>
      </c>
      <c r="AG55" s="66">
        <f t="shared" si="4"/>
        <v>-0.26436260802522404</v>
      </c>
      <c r="AH55" s="66">
        <f t="shared" si="4"/>
        <v>-0.1974537602785795</v>
      </c>
      <c r="AI55" s="66">
        <f t="shared" si="4"/>
        <v>-0.24799545515197341</v>
      </c>
      <c r="AJ55" s="66">
        <f t="shared" si="4"/>
        <v>-0.19723917472827321</v>
      </c>
      <c r="AK55" s="66">
        <f t="shared" si="4"/>
        <v>-0.11689671754501579</v>
      </c>
      <c r="AL55" s="66">
        <f t="shared" si="4"/>
        <v>-8.5767365988490635E-2</v>
      </c>
      <c r="AM55" s="66">
        <f t="shared" si="4"/>
        <v>-8.9273410046165458E-2</v>
      </c>
      <c r="AN55" s="66">
        <f t="shared" si="4"/>
        <v>-5.1212035236559643E-2</v>
      </c>
      <c r="AO55" s="21"/>
      <c r="AP55" s="21">
        <v>77.761899999999997</v>
      </c>
      <c r="AQ55" s="21">
        <v>84.772400000000005</v>
      </c>
      <c r="AR55" s="21">
        <v>82.355099999999993</v>
      </c>
      <c r="AS55" s="21">
        <v>75.788499999999999</v>
      </c>
      <c r="AT55" s="21">
        <v>69.520799999999994</v>
      </c>
      <c r="AU55" s="21">
        <v>49.508299999999998</v>
      </c>
      <c r="AV55" s="21">
        <v>49.462600000000002</v>
      </c>
      <c r="AW55" s="21">
        <v>41.668700000000001</v>
      </c>
      <c r="AX55" s="21">
        <v>112.294</v>
      </c>
      <c r="AY55" s="21">
        <v>110.345</v>
      </c>
      <c r="AZ55" s="21">
        <v>116.104</v>
      </c>
      <c r="BA55" s="21">
        <v>72.254499999999993</v>
      </c>
      <c r="BB55" s="21"/>
      <c r="BC55" s="21">
        <v>74.857200000000006</v>
      </c>
      <c r="BD55" s="21">
        <v>77.004599999999996</v>
      </c>
      <c r="BE55" s="21">
        <v>75.776799999999994</v>
      </c>
      <c r="BF55" s="21">
        <v>63.290300000000002</v>
      </c>
      <c r="BG55" s="21">
        <v>51.142099999999999</v>
      </c>
      <c r="BH55" s="21">
        <v>39.732700000000001</v>
      </c>
      <c r="BI55" s="21">
        <v>37.196100000000001</v>
      </c>
      <c r="BJ55" s="21">
        <v>33.450000000000003</v>
      </c>
      <c r="BK55" s="21">
        <v>99.167199999999994</v>
      </c>
      <c r="BL55" s="21">
        <v>100.881</v>
      </c>
      <c r="BM55" s="21">
        <v>105.739</v>
      </c>
      <c r="BN55" s="21">
        <v>68.554199999999994</v>
      </c>
    </row>
    <row r="56" spans="11:66" x14ac:dyDescent="0.4">
      <c r="K56" s="21">
        <v>550</v>
      </c>
      <c r="L56" s="21">
        <f t="shared" si="1"/>
        <v>671000</v>
      </c>
      <c r="M56" s="66">
        <f t="shared" si="2"/>
        <v>1.4887456596740734</v>
      </c>
      <c r="N56" s="21"/>
      <c r="O56" s="21"/>
      <c r="P56" s="21"/>
      <c r="Q56" s="21"/>
      <c r="R56" s="21"/>
      <c r="S56" s="21"/>
      <c r="T56" s="21"/>
      <c r="U56" s="21"/>
      <c r="V56" s="21"/>
      <c r="W56" s="21"/>
      <c r="X56" s="21"/>
      <c r="Y56" s="21"/>
      <c r="Z56" s="21"/>
      <c r="AA56" s="21"/>
      <c r="AB56" s="21"/>
      <c r="AC56" s="66">
        <f t="shared" si="4"/>
        <v>-3.7353768362141243E-2</v>
      </c>
      <c r="AD56" s="66">
        <f t="shared" si="4"/>
        <v>-9.1631238469124479E-2</v>
      </c>
      <c r="AE56" s="66">
        <f t="shared" si="4"/>
        <v>-8.0381178579104373E-2</v>
      </c>
      <c r="AF56" s="66">
        <f t="shared" si="4"/>
        <v>-0.16490892417715086</v>
      </c>
      <c r="AG56" s="66">
        <f t="shared" si="4"/>
        <v>-0.26436260802522404</v>
      </c>
      <c r="AH56" s="66">
        <f t="shared" si="4"/>
        <v>-0.1974537602785795</v>
      </c>
      <c r="AI56" s="66">
        <f t="shared" si="4"/>
        <v>-0.24799545515197341</v>
      </c>
      <c r="AJ56" s="66">
        <f t="shared" si="4"/>
        <v>-0.19844151605401653</v>
      </c>
      <c r="AK56" s="66">
        <f t="shared" si="4"/>
        <v>-0.11689671754501579</v>
      </c>
      <c r="AL56" s="66">
        <f t="shared" si="4"/>
        <v>-8.5767365988490635E-2</v>
      </c>
      <c r="AM56" s="66">
        <f t="shared" si="4"/>
        <v>-8.9273410046165458E-2</v>
      </c>
      <c r="AN56" s="66">
        <f t="shared" si="4"/>
        <v>-5.1212035236559643E-2</v>
      </c>
      <c r="AO56" s="21"/>
      <c r="AP56" s="21">
        <v>77.761899999999997</v>
      </c>
      <c r="AQ56" s="21">
        <v>84.772400000000005</v>
      </c>
      <c r="AR56" s="21">
        <v>82.355099999999993</v>
      </c>
      <c r="AS56" s="21">
        <v>75.788499999999999</v>
      </c>
      <c r="AT56" s="21">
        <v>69.520799999999994</v>
      </c>
      <c r="AU56" s="21">
        <v>49.508299999999998</v>
      </c>
      <c r="AV56" s="21">
        <v>49.462600000000002</v>
      </c>
      <c r="AW56" s="21">
        <v>41.668700000000001</v>
      </c>
      <c r="AX56" s="21">
        <v>112.294</v>
      </c>
      <c r="AY56" s="21">
        <v>110.345</v>
      </c>
      <c r="AZ56" s="21">
        <v>116.104</v>
      </c>
      <c r="BA56" s="21">
        <v>72.254499999999993</v>
      </c>
      <c r="BB56" s="21"/>
      <c r="BC56" s="21">
        <v>74.857200000000006</v>
      </c>
      <c r="BD56" s="21">
        <v>77.004599999999996</v>
      </c>
      <c r="BE56" s="21">
        <v>75.735299999999995</v>
      </c>
      <c r="BF56" s="21">
        <v>63.290300000000002</v>
      </c>
      <c r="BG56" s="21">
        <v>51.142099999999999</v>
      </c>
      <c r="BH56" s="21">
        <v>39.732700000000001</v>
      </c>
      <c r="BI56" s="21">
        <v>37.196100000000001</v>
      </c>
      <c r="BJ56" s="21">
        <v>33.399900000000002</v>
      </c>
      <c r="BK56" s="21">
        <v>99.167199999999994</v>
      </c>
      <c r="BL56" s="21">
        <v>100.881</v>
      </c>
      <c r="BM56" s="21">
        <v>105.739</v>
      </c>
      <c r="BN56" s="21">
        <v>68.554199999999994</v>
      </c>
    </row>
    <row r="57" spans="11:66" x14ac:dyDescent="0.4">
      <c r="K57" s="21">
        <v>560</v>
      </c>
      <c r="L57" s="21">
        <f t="shared" si="1"/>
        <v>683200</v>
      </c>
      <c r="M57" s="66">
        <f t="shared" si="2"/>
        <v>1.5158137625772383</v>
      </c>
      <c r="N57" s="21"/>
      <c r="O57" s="21"/>
      <c r="P57" s="21"/>
      <c r="Q57" s="21"/>
      <c r="R57" s="21"/>
      <c r="S57" s="21"/>
      <c r="T57" s="21"/>
      <c r="U57" s="21"/>
      <c r="V57" s="21"/>
      <c r="W57" s="21"/>
      <c r="X57" s="21"/>
      <c r="Y57" s="21"/>
      <c r="Z57" s="21"/>
      <c r="AA57" s="21"/>
      <c r="AB57" s="21"/>
      <c r="AC57" s="66">
        <f t="shared" si="4"/>
        <v>-3.7353768362141243E-2</v>
      </c>
      <c r="AD57" s="66">
        <f t="shared" si="4"/>
        <v>-9.1631238469124479E-2</v>
      </c>
      <c r="AE57" s="66">
        <f t="shared" si="4"/>
        <v>-8.088630819463502E-2</v>
      </c>
      <c r="AF57" s="66">
        <f t="shared" si="4"/>
        <v>-0.16490892417715086</v>
      </c>
      <c r="AG57" s="66">
        <f t="shared" si="4"/>
        <v>-0.26436260802522404</v>
      </c>
      <c r="AH57" s="66">
        <f t="shared" si="4"/>
        <v>-0.1974537602785795</v>
      </c>
      <c r="AI57" s="66">
        <f t="shared" si="4"/>
        <v>-0.24799545515197341</v>
      </c>
      <c r="AJ57" s="66">
        <f t="shared" si="4"/>
        <v>-0.19964145749687423</v>
      </c>
      <c r="AK57" s="66">
        <f t="shared" si="4"/>
        <v>-0.11689671754501579</v>
      </c>
      <c r="AL57" s="66">
        <f t="shared" si="4"/>
        <v>-8.5767365988490635E-2</v>
      </c>
      <c r="AM57" s="66">
        <f t="shared" si="4"/>
        <v>-8.9273410046165458E-2</v>
      </c>
      <c r="AN57" s="66">
        <f t="shared" si="4"/>
        <v>-5.1212035236559643E-2</v>
      </c>
      <c r="AO57" s="21"/>
      <c r="AP57" s="21">
        <v>77.761899999999997</v>
      </c>
      <c r="AQ57" s="21">
        <v>84.772400000000005</v>
      </c>
      <c r="AR57" s="21">
        <v>82.355099999999993</v>
      </c>
      <c r="AS57" s="21">
        <v>75.788499999999999</v>
      </c>
      <c r="AT57" s="21">
        <v>69.520799999999994</v>
      </c>
      <c r="AU57" s="21">
        <v>49.508299999999998</v>
      </c>
      <c r="AV57" s="21">
        <v>49.462600000000002</v>
      </c>
      <c r="AW57" s="21">
        <v>41.668700000000001</v>
      </c>
      <c r="AX57" s="21">
        <v>112.294</v>
      </c>
      <c r="AY57" s="21">
        <v>110.345</v>
      </c>
      <c r="AZ57" s="21">
        <v>116.104</v>
      </c>
      <c r="BA57" s="21">
        <v>72.254499999999993</v>
      </c>
      <c r="BB57" s="21"/>
      <c r="BC57" s="21">
        <v>74.857200000000006</v>
      </c>
      <c r="BD57" s="21">
        <v>77.004599999999996</v>
      </c>
      <c r="BE57" s="21">
        <v>75.693700000000007</v>
      </c>
      <c r="BF57" s="21">
        <v>63.290300000000002</v>
      </c>
      <c r="BG57" s="21">
        <v>51.142099999999999</v>
      </c>
      <c r="BH57" s="21">
        <v>39.732700000000001</v>
      </c>
      <c r="BI57" s="21">
        <v>37.196100000000001</v>
      </c>
      <c r="BJ57" s="21">
        <v>33.349899999999998</v>
      </c>
      <c r="BK57" s="21">
        <v>99.167199999999994</v>
      </c>
      <c r="BL57" s="21">
        <v>100.881</v>
      </c>
      <c r="BM57" s="21">
        <v>105.739</v>
      </c>
      <c r="BN57" s="21">
        <v>68.554199999999994</v>
      </c>
    </row>
    <row r="58" spans="11:66" x14ac:dyDescent="0.4">
      <c r="K58" s="21">
        <v>570</v>
      </c>
      <c r="L58" s="21">
        <f t="shared" si="1"/>
        <v>695400</v>
      </c>
      <c r="M58" s="66">
        <f t="shared" si="2"/>
        <v>1.5428818654804033</v>
      </c>
      <c r="N58" s="21"/>
      <c r="O58" s="21"/>
      <c r="P58" s="21"/>
      <c r="Q58" s="21"/>
      <c r="R58" s="21"/>
      <c r="S58" s="21"/>
      <c r="T58" s="21"/>
      <c r="U58" s="21"/>
      <c r="V58" s="21"/>
      <c r="W58" s="21"/>
      <c r="X58" s="21"/>
      <c r="Y58" s="21"/>
      <c r="Z58" s="21"/>
      <c r="AA58" s="21"/>
      <c r="AB58" s="21"/>
      <c r="AC58" s="66">
        <f t="shared" si="4"/>
        <v>-3.7353768362141243E-2</v>
      </c>
      <c r="AD58" s="66">
        <f t="shared" si="4"/>
        <v>-9.1631238469124479E-2</v>
      </c>
      <c r="AE58" s="66">
        <f t="shared" si="4"/>
        <v>-8.1391437810165848E-2</v>
      </c>
      <c r="AF58" s="66">
        <f t="shared" si="4"/>
        <v>-0.16490892417715086</v>
      </c>
      <c r="AG58" s="66">
        <f t="shared" si="4"/>
        <v>-0.26436260802522404</v>
      </c>
      <c r="AH58" s="66">
        <f t="shared" si="4"/>
        <v>-0.1974537602785795</v>
      </c>
      <c r="AI58" s="66">
        <f t="shared" si="4"/>
        <v>-0.24799545515197341</v>
      </c>
      <c r="AJ58" s="66">
        <f t="shared" si="4"/>
        <v>-0.20084379882261755</v>
      </c>
      <c r="AK58" s="66">
        <f t="shared" si="4"/>
        <v>-0.11689671754501579</v>
      </c>
      <c r="AL58" s="66">
        <f t="shared" si="4"/>
        <v>-8.5767365988490635E-2</v>
      </c>
      <c r="AM58" s="66">
        <f t="shared" si="4"/>
        <v>-8.9273410046165458E-2</v>
      </c>
      <c r="AN58" s="66">
        <f t="shared" si="4"/>
        <v>-5.1212035236559643E-2</v>
      </c>
      <c r="AO58" s="21"/>
      <c r="AP58" s="21">
        <v>77.761899999999997</v>
      </c>
      <c r="AQ58" s="21">
        <v>84.772400000000005</v>
      </c>
      <c r="AR58" s="21">
        <v>82.355099999999993</v>
      </c>
      <c r="AS58" s="21">
        <v>75.788499999999999</v>
      </c>
      <c r="AT58" s="21">
        <v>69.520799999999994</v>
      </c>
      <c r="AU58" s="21">
        <v>49.508299999999998</v>
      </c>
      <c r="AV58" s="21">
        <v>49.462600000000002</v>
      </c>
      <c r="AW58" s="21">
        <v>41.668700000000001</v>
      </c>
      <c r="AX58" s="21">
        <v>112.294</v>
      </c>
      <c r="AY58" s="21">
        <v>110.345</v>
      </c>
      <c r="AZ58" s="21">
        <v>116.104</v>
      </c>
      <c r="BA58" s="21">
        <v>72.254499999999993</v>
      </c>
      <c r="BB58" s="21"/>
      <c r="BC58" s="21">
        <v>74.857200000000006</v>
      </c>
      <c r="BD58" s="21">
        <v>77.004599999999996</v>
      </c>
      <c r="BE58" s="21">
        <v>75.652100000000004</v>
      </c>
      <c r="BF58" s="21">
        <v>63.290300000000002</v>
      </c>
      <c r="BG58" s="21">
        <v>51.142099999999999</v>
      </c>
      <c r="BH58" s="21">
        <v>39.732700000000001</v>
      </c>
      <c r="BI58" s="21">
        <v>37.196100000000001</v>
      </c>
      <c r="BJ58" s="21">
        <v>33.299799999999998</v>
      </c>
      <c r="BK58" s="21">
        <v>99.167199999999994</v>
      </c>
      <c r="BL58" s="21">
        <v>100.881</v>
      </c>
      <c r="BM58" s="21">
        <v>105.739</v>
      </c>
      <c r="BN58" s="21">
        <v>68.554199999999994</v>
      </c>
    </row>
    <row r="59" spans="11:66" x14ac:dyDescent="0.4">
      <c r="K59" s="21">
        <v>580</v>
      </c>
      <c r="L59" s="21">
        <f t="shared" si="1"/>
        <v>707600</v>
      </c>
      <c r="M59" s="66">
        <f t="shared" si="2"/>
        <v>1.5699499683835683</v>
      </c>
      <c r="N59" s="21"/>
      <c r="O59" s="21"/>
      <c r="P59" s="21"/>
      <c r="Q59" s="21"/>
      <c r="R59" s="21"/>
      <c r="S59" s="21"/>
      <c r="T59" s="21"/>
      <c r="U59" s="21"/>
      <c r="V59" s="21"/>
      <c r="W59" s="21"/>
      <c r="X59" s="21"/>
      <c r="Y59" s="21"/>
      <c r="Z59" s="21"/>
      <c r="AA59" s="21"/>
      <c r="AB59" s="21"/>
      <c r="AC59" s="66">
        <f t="shared" si="4"/>
        <v>-3.7353768362141243E-2</v>
      </c>
      <c r="AD59" s="66">
        <f t="shared" si="4"/>
        <v>-9.1631238469124479E-2</v>
      </c>
      <c r="AE59" s="66">
        <f t="shared" si="4"/>
        <v>-8.1896567425696676E-2</v>
      </c>
      <c r="AF59" s="66">
        <f t="shared" ref="AF59:AN87" si="5">(BF59-AS59)/AS59</f>
        <v>-0.16490892417715086</v>
      </c>
      <c r="AG59" s="66">
        <f t="shared" si="5"/>
        <v>-0.26436260802522404</v>
      </c>
      <c r="AH59" s="66">
        <f t="shared" si="5"/>
        <v>-0.1974537602785795</v>
      </c>
      <c r="AI59" s="66">
        <f t="shared" si="5"/>
        <v>-0.24799545515197341</v>
      </c>
      <c r="AJ59" s="66">
        <f t="shared" si="5"/>
        <v>-0.20204374026547506</v>
      </c>
      <c r="AK59" s="66">
        <f t="shared" si="5"/>
        <v>-0.11689671754501579</v>
      </c>
      <c r="AL59" s="66">
        <f t="shared" si="5"/>
        <v>-8.5767365988490635E-2</v>
      </c>
      <c r="AM59" s="66">
        <f t="shared" si="5"/>
        <v>-8.9273410046165458E-2</v>
      </c>
      <c r="AN59" s="66">
        <f t="shared" si="5"/>
        <v>-5.1212035236559643E-2</v>
      </c>
      <c r="AO59" s="21"/>
      <c r="AP59" s="21">
        <v>77.761899999999997</v>
      </c>
      <c r="AQ59" s="21">
        <v>84.772400000000005</v>
      </c>
      <c r="AR59" s="21">
        <v>82.355099999999993</v>
      </c>
      <c r="AS59" s="21">
        <v>75.788499999999999</v>
      </c>
      <c r="AT59" s="21">
        <v>69.520799999999994</v>
      </c>
      <c r="AU59" s="21">
        <v>49.508299999999998</v>
      </c>
      <c r="AV59" s="21">
        <v>49.462600000000002</v>
      </c>
      <c r="AW59" s="21">
        <v>41.668700000000001</v>
      </c>
      <c r="AX59" s="21">
        <v>112.294</v>
      </c>
      <c r="AY59" s="21">
        <v>110.345</v>
      </c>
      <c r="AZ59" s="21">
        <v>116.104</v>
      </c>
      <c r="BA59" s="21">
        <v>72.254499999999993</v>
      </c>
      <c r="BB59" s="21"/>
      <c r="BC59" s="21">
        <v>74.857200000000006</v>
      </c>
      <c r="BD59" s="21">
        <v>77.004599999999996</v>
      </c>
      <c r="BE59" s="21">
        <v>75.610500000000002</v>
      </c>
      <c r="BF59" s="21">
        <v>63.290300000000002</v>
      </c>
      <c r="BG59" s="21">
        <v>51.142099999999999</v>
      </c>
      <c r="BH59" s="21">
        <v>39.732700000000001</v>
      </c>
      <c r="BI59" s="21">
        <v>37.196100000000001</v>
      </c>
      <c r="BJ59" s="21">
        <v>33.2498</v>
      </c>
      <c r="BK59" s="21">
        <v>99.167199999999994</v>
      </c>
      <c r="BL59" s="21">
        <v>100.881</v>
      </c>
      <c r="BM59" s="21">
        <v>105.739</v>
      </c>
      <c r="BN59" s="21">
        <v>68.554199999999994</v>
      </c>
    </row>
    <row r="60" spans="11:66" x14ac:dyDescent="0.4">
      <c r="K60" s="21">
        <v>590</v>
      </c>
      <c r="L60" s="21">
        <f t="shared" si="1"/>
        <v>719800</v>
      </c>
      <c r="M60" s="66">
        <f t="shared" si="2"/>
        <v>1.5970180712867332</v>
      </c>
      <c r="N60" s="21"/>
      <c r="O60" s="21"/>
      <c r="P60" s="21"/>
      <c r="Q60" s="21"/>
      <c r="R60" s="21"/>
      <c r="S60" s="21"/>
      <c r="T60" s="21"/>
      <c r="U60" s="21"/>
      <c r="V60" s="21"/>
      <c r="W60" s="21"/>
      <c r="X60" s="21"/>
      <c r="Y60" s="21"/>
      <c r="Z60" s="21"/>
      <c r="AA60" s="21"/>
      <c r="AB60" s="21"/>
      <c r="AC60" s="66">
        <f t="shared" ref="AC60:AH101" si="6">(BC60-AP60)/AP60</f>
        <v>-3.7353768362141243E-2</v>
      </c>
      <c r="AD60" s="66">
        <f t="shared" si="6"/>
        <v>-9.1631238469124479E-2</v>
      </c>
      <c r="AE60" s="66">
        <f t="shared" si="6"/>
        <v>-8.240169704122749E-2</v>
      </c>
      <c r="AF60" s="66">
        <f t="shared" si="5"/>
        <v>-0.16490892417715086</v>
      </c>
      <c r="AG60" s="66">
        <f t="shared" si="5"/>
        <v>-0.26436260802522404</v>
      </c>
      <c r="AH60" s="66">
        <f t="shared" si="5"/>
        <v>-0.1974537602785795</v>
      </c>
      <c r="AI60" s="66">
        <f t="shared" si="5"/>
        <v>-0.24799545515197341</v>
      </c>
      <c r="AJ60" s="66">
        <f t="shared" si="5"/>
        <v>-0.20324608159121837</v>
      </c>
      <c r="AK60" s="66">
        <f t="shared" si="5"/>
        <v>-0.11689671754501579</v>
      </c>
      <c r="AL60" s="66">
        <f t="shared" si="5"/>
        <v>-8.5767365988490635E-2</v>
      </c>
      <c r="AM60" s="66">
        <f t="shared" si="5"/>
        <v>-8.9273410046165458E-2</v>
      </c>
      <c r="AN60" s="66">
        <f t="shared" si="5"/>
        <v>-5.1212035236559643E-2</v>
      </c>
      <c r="AO60" s="21"/>
      <c r="AP60" s="21">
        <v>77.761899999999997</v>
      </c>
      <c r="AQ60" s="21">
        <v>84.772400000000005</v>
      </c>
      <c r="AR60" s="21">
        <v>82.355099999999993</v>
      </c>
      <c r="AS60" s="21">
        <v>75.788499999999999</v>
      </c>
      <c r="AT60" s="21">
        <v>69.520799999999994</v>
      </c>
      <c r="AU60" s="21">
        <v>49.508299999999998</v>
      </c>
      <c r="AV60" s="21">
        <v>49.462600000000002</v>
      </c>
      <c r="AW60" s="21">
        <v>41.668700000000001</v>
      </c>
      <c r="AX60" s="21">
        <v>112.294</v>
      </c>
      <c r="AY60" s="21">
        <v>110.345</v>
      </c>
      <c r="AZ60" s="21">
        <v>116.104</v>
      </c>
      <c r="BA60" s="21">
        <v>72.254499999999993</v>
      </c>
      <c r="BB60" s="21"/>
      <c r="BC60" s="21">
        <v>74.857200000000006</v>
      </c>
      <c r="BD60" s="21">
        <v>77.004599999999996</v>
      </c>
      <c r="BE60" s="21">
        <v>75.568899999999999</v>
      </c>
      <c r="BF60" s="21">
        <v>63.290300000000002</v>
      </c>
      <c r="BG60" s="21">
        <v>51.142099999999999</v>
      </c>
      <c r="BH60" s="21">
        <v>39.732700000000001</v>
      </c>
      <c r="BI60" s="21">
        <v>37.196100000000001</v>
      </c>
      <c r="BJ60" s="21">
        <v>33.1997</v>
      </c>
      <c r="BK60" s="21">
        <v>99.167199999999994</v>
      </c>
      <c r="BL60" s="21">
        <v>100.881</v>
      </c>
      <c r="BM60" s="21">
        <v>105.739</v>
      </c>
      <c r="BN60" s="21">
        <v>68.554199999999994</v>
      </c>
    </row>
    <row r="61" spans="11:66" x14ac:dyDescent="0.4">
      <c r="K61" s="21">
        <v>600</v>
      </c>
      <c r="L61" s="21">
        <f t="shared" si="1"/>
        <v>732000</v>
      </c>
      <c r="M61" s="66">
        <f t="shared" si="2"/>
        <v>1.6240861741898982</v>
      </c>
      <c r="N61" s="21"/>
      <c r="O61" s="21"/>
      <c r="P61" s="21"/>
      <c r="Q61" s="21"/>
      <c r="R61" s="21"/>
      <c r="S61" s="21"/>
      <c r="T61" s="21"/>
      <c r="U61" s="21"/>
      <c r="V61" s="21"/>
      <c r="W61" s="21"/>
      <c r="X61" s="21"/>
      <c r="Y61" s="21"/>
      <c r="Z61" s="21"/>
      <c r="AA61" s="21"/>
      <c r="AB61" s="21"/>
      <c r="AC61" s="66">
        <f t="shared" si="6"/>
        <v>-3.7353768362141243E-2</v>
      </c>
      <c r="AD61" s="66">
        <f t="shared" si="6"/>
        <v>-9.1631238469124479E-2</v>
      </c>
      <c r="AE61" s="66">
        <f t="shared" si="6"/>
        <v>-8.2905612402874793E-2</v>
      </c>
      <c r="AF61" s="66">
        <f t="shared" si="5"/>
        <v>-0.16490892417715086</v>
      </c>
      <c r="AG61" s="66">
        <f t="shared" si="5"/>
        <v>-0.26436260802522404</v>
      </c>
      <c r="AH61" s="66">
        <f t="shared" si="5"/>
        <v>-0.1974537602785795</v>
      </c>
      <c r="AI61" s="66">
        <f t="shared" si="5"/>
        <v>-0.24799545515197341</v>
      </c>
      <c r="AJ61" s="66">
        <f t="shared" si="5"/>
        <v>-0.20444602303407589</v>
      </c>
      <c r="AK61" s="66">
        <f t="shared" si="5"/>
        <v>-0.11689671754501579</v>
      </c>
      <c r="AL61" s="66">
        <f t="shared" si="5"/>
        <v>-8.5767365988490635E-2</v>
      </c>
      <c r="AM61" s="66">
        <f t="shared" si="5"/>
        <v>-8.9273410046165458E-2</v>
      </c>
      <c r="AN61" s="66">
        <f t="shared" si="5"/>
        <v>-5.1212035236559643E-2</v>
      </c>
      <c r="AO61" s="21"/>
      <c r="AP61" s="21">
        <v>77.761899999999997</v>
      </c>
      <c r="AQ61" s="21">
        <v>84.772400000000005</v>
      </c>
      <c r="AR61" s="21">
        <v>82.355099999999993</v>
      </c>
      <c r="AS61" s="21">
        <v>75.788499999999999</v>
      </c>
      <c r="AT61" s="21">
        <v>69.520799999999994</v>
      </c>
      <c r="AU61" s="21">
        <v>49.508299999999998</v>
      </c>
      <c r="AV61" s="21">
        <v>49.462600000000002</v>
      </c>
      <c r="AW61" s="21">
        <v>41.668700000000001</v>
      </c>
      <c r="AX61" s="21">
        <v>112.294</v>
      </c>
      <c r="AY61" s="21">
        <v>110.345</v>
      </c>
      <c r="AZ61" s="21">
        <v>116.104</v>
      </c>
      <c r="BA61" s="21">
        <v>72.254499999999993</v>
      </c>
      <c r="BB61" s="21"/>
      <c r="BC61" s="21">
        <v>74.857200000000006</v>
      </c>
      <c r="BD61" s="21">
        <v>77.004599999999996</v>
      </c>
      <c r="BE61" s="21">
        <v>75.5274</v>
      </c>
      <c r="BF61" s="21">
        <v>63.290300000000002</v>
      </c>
      <c r="BG61" s="21">
        <v>51.142099999999999</v>
      </c>
      <c r="BH61" s="21">
        <v>39.732700000000001</v>
      </c>
      <c r="BI61" s="21">
        <v>37.196100000000001</v>
      </c>
      <c r="BJ61" s="21">
        <v>33.149700000000003</v>
      </c>
      <c r="BK61" s="21">
        <v>99.167199999999994</v>
      </c>
      <c r="BL61" s="21">
        <v>100.881</v>
      </c>
      <c r="BM61" s="21">
        <v>105.739</v>
      </c>
      <c r="BN61" s="21">
        <v>68.554199999999994</v>
      </c>
    </row>
    <row r="62" spans="11:66" x14ac:dyDescent="0.4">
      <c r="K62" s="21">
        <v>610</v>
      </c>
      <c r="L62" s="21">
        <f t="shared" si="1"/>
        <v>744200</v>
      </c>
      <c r="M62" s="66">
        <f t="shared" si="2"/>
        <v>1.6511542770930632</v>
      </c>
      <c r="N62" s="21"/>
      <c r="O62" s="21"/>
      <c r="P62" s="21"/>
      <c r="Q62" s="21"/>
      <c r="R62" s="21"/>
      <c r="S62" s="21"/>
      <c r="T62" s="21"/>
      <c r="U62" s="21"/>
      <c r="V62" s="21"/>
      <c r="W62" s="21"/>
      <c r="X62" s="21"/>
      <c r="Y62" s="21"/>
      <c r="Z62" s="21"/>
      <c r="AA62" s="21"/>
      <c r="AB62" s="21"/>
      <c r="AC62" s="66">
        <f t="shared" si="6"/>
        <v>-3.7353768362141243E-2</v>
      </c>
      <c r="AD62" s="66">
        <f t="shared" si="6"/>
        <v>-9.1631238469124479E-2</v>
      </c>
      <c r="AE62" s="66">
        <f t="shared" si="6"/>
        <v>-8.3410742018405606E-2</v>
      </c>
      <c r="AF62" s="66">
        <f t="shared" si="5"/>
        <v>-0.16490892417715086</v>
      </c>
      <c r="AG62" s="66">
        <f t="shared" si="5"/>
        <v>-0.26436260802522404</v>
      </c>
      <c r="AH62" s="66">
        <f t="shared" si="5"/>
        <v>-0.1974537602785795</v>
      </c>
      <c r="AI62" s="66">
        <f t="shared" si="5"/>
        <v>-0.24799545515197341</v>
      </c>
      <c r="AJ62" s="66">
        <f t="shared" si="5"/>
        <v>-0.20564596447693359</v>
      </c>
      <c r="AK62" s="66">
        <f t="shared" si="5"/>
        <v>-0.11689671754501579</v>
      </c>
      <c r="AL62" s="66">
        <f t="shared" si="5"/>
        <v>-8.5767365988490635E-2</v>
      </c>
      <c r="AM62" s="66">
        <f t="shared" si="5"/>
        <v>-8.9273410046165458E-2</v>
      </c>
      <c r="AN62" s="66">
        <f t="shared" si="5"/>
        <v>-5.1212035236559643E-2</v>
      </c>
      <c r="AO62" s="21"/>
      <c r="AP62" s="21">
        <v>77.761899999999997</v>
      </c>
      <c r="AQ62" s="21">
        <v>84.772400000000005</v>
      </c>
      <c r="AR62" s="21">
        <v>82.355099999999993</v>
      </c>
      <c r="AS62" s="21">
        <v>75.788499999999999</v>
      </c>
      <c r="AT62" s="21">
        <v>69.520799999999994</v>
      </c>
      <c r="AU62" s="21">
        <v>49.508299999999998</v>
      </c>
      <c r="AV62" s="21">
        <v>49.462600000000002</v>
      </c>
      <c r="AW62" s="21">
        <v>41.668700000000001</v>
      </c>
      <c r="AX62" s="21">
        <v>112.294</v>
      </c>
      <c r="AY62" s="21">
        <v>110.345</v>
      </c>
      <c r="AZ62" s="21">
        <v>116.104</v>
      </c>
      <c r="BA62" s="21">
        <v>72.254499999999993</v>
      </c>
      <c r="BB62" s="21"/>
      <c r="BC62" s="21">
        <v>74.857200000000006</v>
      </c>
      <c r="BD62" s="21">
        <v>77.004599999999996</v>
      </c>
      <c r="BE62" s="21">
        <v>75.485799999999998</v>
      </c>
      <c r="BF62" s="21">
        <v>63.290300000000002</v>
      </c>
      <c r="BG62" s="21">
        <v>51.142099999999999</v>
      </c>
      <c r="BH62" s="21">
        <v>39.732700000000001</v>
      </c>
      <c r="BI62" s="21">
        <v>37.196100000000001</v>
      </c>
      <c r="BJ62" s="21">
        <v>33.099699999999999</v>
      </c>
      <c r="BK62" s="21">
        <v>99.167199999999994</v>
      </c>
      <c r="BL62" s="21">
        <v>100.881</v>
      </c>
      <c r="BM62" s="21">
        <v>105.739</v>
      </c>
      <c r="BN62" s="21">
        <v>68.554199999999994</v>
      </c>
    </row>
    <row r="63" spans="11:66" x14ac:dyDescent="0.4">
      <c r="K63" s="21">
        <v>620</v>
      </c>
      <c r="L63" s="21">
        <f t="shared" si="1"/>
        <v>756400</v>
      </c>
      <c r="M63" s="66">
        <f t="shared" si="2"/>
        <v>1.6782223799962281</v>
      </c>
      <c r="N63" s="21"/>
      <c r="O63" s="21"/>
      <c r="P63" s="21"/>
      <c r="Q63" s="21"/>
      <c r="R63" s="21"/>
      <c r="S63" s="21"/>
      <c r="T63" s="21"/>
      <c r="U63" s="21"/>
      <c r="V63" s="21"/>
      <c r="W63" s="21"/>
      <c r="X63" s="21"/>
      <c r="Y63" s="21"/>
      <c r="Z63" s="21"/>
      <c r="AA63" s="21"/>
      <c r="AB63" s="21"/>
      <c r="AC63" s="66">
        <f t="shared" si="6"/>
        <v>-3.7353768362141243E-2</v>
      </c>
      <c r="AD63" s="66">
        <f t="shared" si="6"/>
        <v>-9.1631238469124479E-2</v>
      </c>
      <c r="AE63" s="66">
        <f t="shared" si="6"/>
        <v>-8.3915871633936434E-2</v>
      </c>
      <c r="AF63" s="66">
        <f t="shared" si="5"/>
        <v>-0.16490892417715086</v>
      </c>
      <c r="AG63" s="66">
        <f t="shared" si="5"/>
        <v>-0.26436260802522404</v>
      </c>
      <c r="AH63" s="66">
        <f t="shared" si="5"/>
        <v>-0.1974537602785795</v>
      </c>
      <c r="AI63" s="66">
        <f t="shared" si="5"/>
        <v>-0.24799545515197341</v>
      </c>
      <c r="AJ63" s="66">
        <f t="shared" si="5"/>
        <v>-0.20684830580267691</v>
      </c>
      <c r="AK63" s="66">
        <f t="shared" si="5"/>
        <v>-0.11689671754501579</v>
      </c>
      <c r="AL63" s="66">
        <f t="shared" si="5"/>
        <v>-8.5767365988490635E-2</v>
      </c>
      <c r="AM63" s="66">
        <f t="shared" si="5"/>
        <v>-8.9273410046165458E-2</v>
      </c>
      <c r="AN63" s="66">
        <f t="shared" si="5"/>
        <v>-5.1212035236559643E-2</v>
      </c>
      <c r="AO63" s="21"/>
      <c r="AP63" s="21">
        <v>77.761899999999997</v>
      </c>
      <c r="AQ63" s="21">
        <v>84.772400000000005</v>
      </c>
      <c r="AR63" s="21">
        <v>82.355099999999993</v>
      </c>
      <c r="AS63" s="21">
        <v>75.788499999999999</v>
      </c>
      <c r="AT63" s="21">
        <v>69.520799999999994</v>
      </c>
      <c r="AU63" s="21">
        <v>49.508299999999998</v>
      </c>
      <c r="AV63" s="21">
        <v>49.462600000000002</v>
      </c>
      <c r="AW63" s="21">
        <v>41.668700000000001</v>
      </c>
      <c r="AX63" s="21">
        <v>112.294</v>
      </c>
      <c r="AY63" s="21">
        <v>110.345</v>
      </c>
      <c r="AZ63" s="21">
        <v>116.104</v>
      </c>
      <c r="BA63" s="21">
        <v>72.254499999999993</v>
      </c>
      <c r="BB63" s="21"/>
      <c r="BC63" s="21">
        <v>74.857200000000006</v>
      </c>
      <c r="BD63" s="21">
        <v>77.004599999999996</v>
      </c>
      <c r="BE63" s="21">
        <v>75.444199999999995</v>
      </c>
      <c r="BF63" s="21">
        <v>63.290300000000002</v>
      </c>
      <c r="BG63" s="21">
        <v>51.142099999999999</v>
      </c>
      <c r="BH63" s="21">
        <v>39.732700000000001</v>
      </c>
      <c r="BI63" s="21">
        <v>37.196100000000001</v>
      </c>
      <c r="BJ63" s="21">
        <v>33.049599999999998</v>
      </c>
      <c r="BK63" s="21">
        <v>99.167199999999994</v>
      </c>
      <c r="BL63" s="21">
        <v>100.881</v>
      </c>
      <c r="BM63" s="21">
        <v>105.739</v>
      </c>
      <c r="BN63" s="21">
        <v>68.554199999999994</v>
      </c>
    </row>
    <row r="64" spans="11:66" x14ac:dyDescent="0.4">
      <c r="K64" s="21">
        <v>630</v>
      </c>
      <c r="L64" s="21">
        <f t="shared" si="1"/>
        <v>768600</v>
      </c>
      <c r="M64" s="66">
        <f t="shared" si="2"/>
        <v>1.7052904828993931</v>
      </c>
      <c r="N64" s="21"/>
      <c r="O64" s="21"/>
      <c r="P64" s="21"/>
      <c r="Q64" s="21"/>
      <c r="R64" s="21"/>
      <c r="S64" s="21"/>
      <c r="T64" s="21"/>
      <c r="U64" s="21"/>
      <c r="V64" s="21"/>
      <c r="W64" s="21"/>
      <c r="X64" s="21"/>
      <c r="Y64" s="21"/>
      <c r="Z64" s="21"/>
      <c r="AA64" s="21"/>
      <c r="AB64" s="21"/>
      <c r="AC64" s="66">
        <f t="shared" si="6"/>
        <v>-3.7353768362141243E-2</v>
      </c>
      <c r="AD64" s="66">
        <f t="shared" si="6"/>
        <v>-9.1631238469124479E-2</v>
      </c>
      <c r="AE64" s="66">
        <f t="shared" si="6"/>
        <v>-8.4421001249467081E-2</v>
      </c>
      <c r="AF64" s="66">
        <f t="shared" si="5"/>
        <v>-0.16490892417715086</v>
      </c>
      <c r="AG64" s="66">
        <f t="shared" si="5"/>
        <v>-0.26436260802522404</v>
      </c>
      <c r="AH64" s="66">
        <f t="shared" si="5"/>
        <v>-0.1974537602785795</v>
      </c>
      <c r="AI64" s="66">
        <f t="shared" si="5"/>
        <v>-0.24799545515197341</v>
      </c>
      <c r="AJ64" s="66">
        <f t="shared" si="5"/>
        <v>-0.20804824724553442</v>
      </c>
      <c r="AK64" s="66">
        <f t="shared" si="5"/>
        <v>-0.11689671754501579</v>
      </c>
      <c r="AL64" s="66">
        <f t="shared" si="5"/>
        <v>-8.5767365988490635E-2</v>
      </c>
      <c r="AM64" s="66">
        <f t="shared" si="5"/>
        <v>-8.9273410046165458E-2</v>
      </c>
      <c r="AN64" s="66">
        <f t="shared" si="5"/>
        <v>-5.1212035236559643E-2</v>
      </c>
      <c r="AO64" s="21"/>
      <c r="AP64" s="21">
        <v>77.761899999999997</v>
      </c>
      <c r="AQ64" s="21">
        <v>84.772400000000005</v>
      </c>
      <c r="AR64" s="21">
        <v>82.355099999999993</v>
      </c>
      <c r="AS64" s="21">
        <v>75.788499999999999</v>
      </c>
      <c r="AT64" s="21">
        <v>69.520799999999994</v>
      </c>
      <c r="AU64" s="21">
        <v>49.508299999999998</v>
      </c>
      <c r="AV64" s="21">
        <v>49.462600000000002</v>
      </c>
      <c r="AW64" s="21">
        <v>41.668700000000001</v>
      </c>
      <c r="AX64" s="21">
        <v>112.294</v>
      </c>
      <c r="AY64" s="21">
        <v>110.345</v>
      </c>
      <c r="AZ64" s="21">
        <v>116.104</v>
      </c>
      <c r="BA64" s="21">
        <v>72.254499999999993</v>
      </c>
      <c r="BB64" s="21"/>
      <c r="BC64" s="21">
        <v>74.857200000000006</v>
      </c>
      <c r="BD64" s="21">
        <v>77.004599999999996</v>
      </c>
      <c r="BE64" s="21">
        <v>75.402600000000007</v>
      </c>
      <c r="BF64" s="21">
        <v>63.290300000000002</v>
      </c>
      <c r="BG64" s="21">
        <v>51.142099999999999</v>
      </c>
      <c r="BH64" s="21">
        <v>39.732700000000001</v>
      </c>
      <c r="BI64" s="21">
        <v>37.196100000000001</v>
      </c>
      <c r="BJ64" s="21">
        <v>32.999600000000001</v>
      </c>
      <c r="BK64" s="21">
        <v>99.167199999999994</v>
      </c>
      <c r="BL64" s="21">
        <v>100.881</v>
      </c>
      <c r="BM64" s="21">
        <v>105.739</v>
      </c>
      <c r="BN64" s="21">
        <v>68.554199999999994</v>
      </c>
    </row>
    <row r="65" spans="11:66" x14ac:dyDescent="0.4">
      <c r="K65" s="21">
        <v>640</v>
      </c>
      <c r="L65" s="21">
        <f t="shared" si="1"/>
        <v>780800</v>
      </c>
      <c r="M65" s="66">
        <f t="shared" si="2"/>
        <v>1.7323585858025581</v>
      </c>
      <c r="N65" s="21"/>
      <c r="O65" s="21"/>
      <c r="P65" s="21"/>
      <c r="Q65" s="21"/>
      <c r="R65" s="21"/>
      <c r="S65" s="21"/>
      <c r="T65" s="21"/>
      <c r="U65" s="21"/>
      <c r="V65" s="21"/>
      <c r="W65" s="21"/>
      <c r="X65" s="21"/>
      <c r="Y65" s="21"/>
      <c r="Z65" s="21"/>
      <c r="AA65" s="21"/>
      <c r="AB65" s="21"/>
      <c r="AC65" s="66">
        <f t="shared" si="6"/>
        <v>-3.7353768362141243E-2</v>
      </c>
      <c r="AD65" s="66">
        <f t="shared" si="6"/>
        <v>-9.1631238469124479E-2</v>
      </c>
      <c r="AE65" s="66">
        <f t="shared" si="6"/>
        <v>-8.4924916611114551E-2</v>
      </c>
      <c r="AF65" s="66">
        <f t="shared" si="5"/>
        <v>-0.16490892417715086</v>
      </c>
      <c r="AG65" s="66">
        <f t="shared" si="5"/>
        <v>-0.26436260802522404</v>
      </c>
      <c r="AH65" s="66">
        <f t="shared" si="5"/>
        <v>-0.1974537602785795</v>
      </c>
      <c r="AI65" s="66">
        <f t="shared" si="5"/>
        <v>-0.24799545515197341</v>
      </c>
      <c r="AJ65" s="66">
        <f t="shared" si="5"/>
        <v>-0.20925058857127773</v>
      </c>
      <c r="AK65" s="66">
        <f t="shared" si="5"/>
        <v>-0.11689671754501579</v>
      </c>
      <c r="AL65" s="66">
        <f t="shared" si="5"/>
        <v>-8.5767365988490635E-2</v>
      </c>
      <c r="AM65" s="66">
        <f t="shared" si="5"/>
        <v>-8.9273410046165458E-2</v>
      </c>
      <c r="AN65" s="66">
        <f t="shared" si="5"/>
        <v>-5.1212035236559643E-2</v>
      </c>
      <c r="AO65" s="21"/>
      <c r="AP65" s="21">
        <v>77.761899999999997</v>
      </c>
      <c r="AQ65" s="21">
        <v>84.772400000000005</v>
      </c>
      <c r="AR65" s="21">
        <v>82.355099999999993</v>
      </c>
      <c r="AS65" s="21">
        <v>75.788499999999999</v>
      </c>
      <c r="AT65" s="21">
        <v>69.520799999999994</v>
      </c>
      <c r="AU65" s="21">
        <v>49.508299999999998</v>
      </c>
      <c r="AV65" s="21">
        <v>49.462600000000002</v>
      </c>
      <c r="AW65" s="21">
        <v>41.668700000000001</v>
      </c>
      <c r="AX65" s="21">
        <v>112.294</v>
      </c>
      <c r="AY65" s="21">
        <v>110.345</v>
      </c>
      <c r="AZ65" s="21">
        <v>116.104</v>
      </c>
      <c r="BA65" s="21">
        <v>72.254499999999993</v>
      </c>
      <c r="BB65" s="21"/>
      <c r="BC65" s="21">
        <v>74.857200000000006</v>
      </c>
      <c r="BD65" s="21">
        <v>77.004599999999996</v>
      </c>
      <c r="BE65" s="21">
        <v>75.361099999999993</v>
      </c>
      <c r="BF65" s="21">
        <v>63.290300000000002</v>
      </c>
      <c r="BG65" s="21">
        <v>51.142099999999999</v>
      </c>
      <c r="BH65" s="21">
        <v>39.732700000000001</v>
      </c>
      <c r="BI65" s="21">
        <v>37.196100000000001</v>
      </c>
      <c r="BJ65" s="21">
        <v>32.9495</v>
      </c>
      <c r="BK65" s="21">
        <v>99.167199999999994</v>
      </c>
      <c r="BL65" s="21">
        <v>100.881</v>
      </c>
      <c r="BM65" s="21">
        <v>105.739</v>
      </c>
      <c r="BN65" s="21">
        <v>68.554199999999994</v>
      </c>
    </row>
    <row r="66" spans="11:66" x14ac:dyDescent="0.4">
      <c r="K66" s="21">
        <v>650</v>
      </c>
      <c r="L66" s="21">
        <f t="shared" si="1"/>
        <v>793000</v>
      </c>
      <c r="M66" s="66">
        <f t="shared" si="2"/>
        <v>1.7594266887057231</v>
      </c>
      <c r="N66" s="21"/>
      <c r="O66" s="21"/>
      <c r="P66" s="21"/>
      <c r="Q66" s="21"/>
      <c r="R66" s="21"/>
      <c r="S66" s="21"/>
      <c r="T66" s="21"/>
      <c r="U66" s="21"/>
      <c r="V66" s="21"/>
      <c r="W66" s="21"/>
      <c r="X66" s="21"/>
      <c r="Y66" s="21"/>
      <c r="Z66" s="21"/>
      <c r="AA66" s="21"/>
      <c r="AB66" s="21"/>
      <c r="AC66" s="66">
        <f t="shared" si="6"/>
        <v>-3.7353768362141243E-2</v>
      </c>
      <c r="AD66" s="66">
        <f t="shared" si="6"/>
        <v>-9.1631238469124479E-2</v>
      </c>
      <c r="AE66" s="66">
        <f t="shared" si="6"/>
        <v>-8.5430046226645212E-2</v>
      </c>
      <c r="AF66" s="66">
        <f t="shared" si="5"/>
        <v>-0.16490892417715086</v>
      </c>
      <c r="AG66" s="66">
        <f t="shared" si="5"/>
        <v>-0.26436260802522404</v>
      </c>
      <c r="AH66" s="66">
        <f t="shared" si="5"/>
        <v>-0.1974537602785795</v>
      </c>
      <c r="AI66" s="66">
        <f t="shared" si="5"/>
        <v>-0.24799545515197341</v>
      </c>
      <c r="AJ66" s="66">
        <f t="shared" si="5"/>
        <v>-0.21045053001413525</v>
      </c>
      <c r="AK66" s="66">
        <f t="shared" si="5"/>
        <v>-0.11689671754501579</v>
      </c>
      <c r="AL66" s="66">
        <f t="shared" si="5"/>
        <v>-8.5767365988490635E-2</v>
      </c>
      <c r="AM66" s="66">
        <f t="shared" si="5"/>
        <v>-8.9273410046165458E-2</v>
      </c>
      <c r="AN66" s="66">
        <f t="shared" si="5"/>
        <v>-5.1212035236559643E-2</v>
      </c>
      <c r="AO66" s="21"/>
      <c r="AP66" s="21">
        <v>77.761899999999997</v>
      </c>
      <c r="AQ66" s="21">
        <v>84.772400000000005</v>
      </c>
      <c r="AR66" s="21">
        <v>82.355099999999993</v>
      </c>
      <c r="AS66" s="21">
        <v>75.788499999999999</v>
      </c>
      <c r="AT66" s="21">
        <v>69.520799999999994</v>
      </c>
      <c r="AU66" s="21">
        <v>49.508299999999998</v>
      </c>
      <c r="AV66" s="21">
        <v>49.462600000000002</v>
      </c>
      <c r="AW66" s="21">
        <v>41.668700000000001</v>
      </c>
      <c r="AX66" s="21">
        <v>112.294</v>
      </c>
      <c r="AY66" s="21">
        <v>110.345</v>
      </c>
      <c r="AZ66" s="21">
        <v>116.104</v>
      </c>
      <c r="BA66" s="21">
        <v>72.254499999999993</v>
      </c>
      <c r="BB66" s="21"/>
      <c r="BC66" s="21">
        <v>74.857200000000006</v>
      </c>
      <c r="BD66" s="21">
        <v>77.004599999999996</v>
      </c>
      <c r="BE66" s="21">
        <v>75.319500000000005</v>
      </c>
      <c r="BF66" s="21">
        <v>63.290300000000002</v>
      </c>
      <c r="BG66" s="21">
        <v>51.142099999999999</v>
      </c>
      <c r="BH66" s="21">
        <v>39.732700000000001</v>
      </c>
      <c r="BI66" s="21">
        <v>37.196100000000001</v>
      </c>
      <c r="BJ66" s="21">
        <v>32.899500000000003</v>
      </c>
      <c r="BK66" s="21">
        <v>99.167199999999994</v>
      </c>
      <c r="BL66" s="21">
        <v>100.881</v>
      </c>
      <c r="BM66" s="21">
        <v>105.739</v>
      </c>
      <c r="BN66" s="21">
        <v>68.554199999999994</v>
      </c>
    </row>
    <row r="67" spans="11:66" x14ac:dyDescent="0.4">
      <c r="K67" s="21">
        <v>660</v>
      </c>
      <c r="L67" s="21">
        <f t="shared" ref="L67:L101" si="7">1220*K67</f>
        <v>805200</v>
      </c>
      <c r="M67" s="66">
        <f t="shared" ref="M67:M101" si="8">L67/450715</f>
        <v>1.786494791608888</v>
      </c>
      <c r="N67" s="21"/>
      <c r="O67" s="21"/>
      <c r="P67" s="21"/>
      <c r="Q67" s="21"/>
      <c r="R67" s="21"/>
      <c r="S67" s="21"/>
      <c r="T67" s="21"/>
      <c r="U67" s="21"/>
      <c r="V67" s="21"/>
      <c r="W67" s="21"/>
      <c r="X67" s="21"/>
      <c r="Y67" s="21"/>
      <c r="Z67" s="21"/>
      <c r="AA67" s="21"/>
      <c r="AB67" s="21"/>
      <c r="AC67" s="66">
        <f t="shared" si="6"/>
        <v>-3.7353768362141243E-2</v>
      </c>
      <c r="AD67" s="66">
        <f t="shared" si="6"/>
        <v>-9.1631238469124479E-2</v>
      </c>
      <c r="AE67" s="66">
        <f t="shared" si="6"/>
        <v>-8.5935175842176026E-2</v>
      </c>
      <c r="AF67" s="66">
        <f t="shared" si="5"/>
        <v>-0.16490892417715086</v>
      </c>
      <c r="AG67" s="66">
        <f t="shared" si="5"/>
        <v>-0.26436260802522404</v>
      </c>
      <c r="AH67" s="66">
        <f t="shared" si="5"/>
        <v>-0.1974537602785795</v>
      </c>
      <c r="AI67" s="66">
        <f t="shared" si="5"/>
        <v>-0.24799545515197341</v>
      </c>
      <c r="AJ67" s="66">
        <f t="shared" si="5"/>
        <v>-0.21165287133987856</v>
      </c>
      <c r="AK67" s="66">
        <f t="shared" si="5"/>
        <v>-0.11689671754501579</v>
      </c>
      <c r="AL67" s="66">
        <f t="shared" si="5"/>
        <v>-8.5767365988490635E-2</v>
      </c>
      <c r="AM67" s="66">
        <f t="shared" si="5"/>
        <v>-8.9273410046165458E-2</v>
      </c>
      <c r="AN67" s="66">
        <f t="shared" si="5"/>
        <v>-5.1212035236559643E-2</v>
      </c>
      <c r="AO67" s="21"/>
      <c r="AP67" s="21">
        <v>77.761899999999997</v>
      </c>
      <c r="AQ67" s="21">
        <v>84.772400000000005</v>
      </c>
      <c r="AR67" s="21">
        <v>82.355099999999993</v>
      </c>
      <c r="AS67" s="21">
        <v>75.788499999999999</v>
      </c>
      <c r="AT67" s="21">
        <v>69.520799999999994</v>
      </c>
      <c r="AU67" s="21">
        <v>49.508299999999998</v>
      </c>
      <c r="AV67" s="21">
        <v>49.462600000000002</v>
      </c>
      <c r="AW67" s="21">
        <v>41.668700000000001</v>
      </c>
      <c r="AX67" s="21">
        <v>112.294</v>
      </c>
      <c r="AY67" s="21">
        <v>110.345</v>
      </c>
      <c r="AZ67" s="21">
        <v>116.104</v>
      </c>
      <c r="BA67" s="21">
        <v>72.254499999999993</v>
      </c>
      <c r="BB67" s="21"/>
      <c r="BC67" s="21">
        <v>74.857200000000006</v>
      </c>
      <c r="BD67" s="21">
        <v>77.004599999999996</v>
      </c>
      <c r="BE67" s="21">
        <v>75.277900000000002</v>
      </c>
      <c r="BF67" s="21">
        <v>63.290300000000002</v>
      </c>
      <c r="BG67" s="21">
        <v>51.142099999999999</v>
      </c>
      <c r="BH67" s="21">
        <v>39.732700000000001</v>
      </c>
      <c r="BI67" s="21">
        <v>37.196100000000001</v>
      </c>
      <c r="BJ67" s="21">
        <v>32.849400000000003</v>
      </c>
      <c r="BK67" s="21">
        <v>99.167199999999994</v>
      </c>
      <c r="BL67" s="21">
        <v>100.881</v>
      </c>
      <c r="BM67" s="21">
        <v>105.739</v>
      </c>
      <c r="BN67" s="21">
        <v>68.554199999999994</v>
      </c>
    </row>
    <row r="68" spans="11:66" x14ac:dyDescent="0.4">
      <c r="K68" s="21">
        <v>670</v>
      </c>
      <c r="L68" s="21">
        <f t="shared" si="7"/>
        <v>817400</v>
      </c>
      <c r="M68" s="66">
        <f t="shared" si="8"/>
        <v>1.813562894512053</v>
      </c>
      <c r="N68" s="21"/>
      <c r="O68" s="21"/>
      <c r="P68" s="21"/>
      <c r="Q68" s="21"/>
      <c r="R68" s="21"/>
      <c r="S68" s="21"/>
      <c r="T68" s="21"/>
      <c r="U68" s="21"/>
      <c r="V68" s="21"/>
      <c r="W68" s="21"/>
      <c r="X68" s="21"/>
      <c r="Y68" s="21"/>
      <c r="Z68" s="21"/>
      <c r="AA68" s="21"/>
      <c r="AB68" s="21"/>
      <c r="AC68" s="66">
        <f t="shared" si="6"/>
        <v>-3.7353768362141243E-2</v>
      </c>
      <c r="AD68" s="66">
        <f t="shared" si="6"/>
        <v>-9.1631238469124479E-2</v>
      </c>
      <c r="AE68" s="66">
        <f t="shared" si="6"/>
        <v>-8.6440305457706854E-2</v>
      </c>
      <c r="AF68" s="66">
        <f t="shared" si="5"/>
        <v>-0.16490892417715086</v>
      </c>
      <c r="AG68" s="66">
        <f t="shared" si="5"/>
        <v>-0.26436260802522404</v>
      </c>
      <c r="AH68" s="66">
        <f t="shared" si="5"/>
        <v>-0.1974537602785795</v>
      </c>
      <c r="AI68" s="66">
        <f t="shared" si="5"/>
        <v>-0.24799545515197341</v>
      </c>
      <c r="AJ68" s="66">
        <f t="shared" si="5"/>
        <v>-0.21285281278273627</v>
      </c>
      <c r="AK68" s="66">
        <f t="shared" si="5"/>
        <v>-0.11689671754501579</v>
      </c>
      <c r="AL68" s="66">
        <f t="shared" si="5"/>
        <v>-8.5767365988490635E-2</v>
      </c>
      <c r="AM68" s="66">
        <f t="shared" si="5"/>
        <v>-8.9273410046165458E-2</v>
      </c>
      <c r="AN68" s="66">
        <f t="shared" si="5"/>
        <v>-5.1212035236559643E-2</v>
      </c>
      <c r="AO68" s="21"/>
      <c r="AP68" s="21">
        <v>77.761899999999997</v>
      </c>
      <c r="AQ68" s="21">
        <v>84.772400000000005</v>
      </c>
      <c r="AR68" s="21">
        <v>82.355099999999993</v>
      </c>
      <c r="AS68" s="21">
        <v>75.788499999999999</v>
      </c>
      <c r="AT68" s="21">
        <v>69.520799999999994</v>
      </c>
      <c r="AU68" s="21">
        <v>49.508299999999998</v>
      </c>
      <c r="AV68" s="21">
        <v>49.462600000000002</v>
      </c>
      <c r="AW68" s="21">
        <v>41.668700000000001</v>
      </c>
      <c r="AX68" s="21">
        <v>112.294</v>
      </c>
      <c r="AY68" s="21">
        <v>110.345</v>
      </c>
      <c r="AZ68" s="21">
        <v>116.104</v>
      </c>
      <c r="BA68" s="21">
        <v>72.254499999999993</v>
      </c>
      <c r="BB68" s="21"/>
      <c r="BC68" s="21">
        <v>74.857200000000006</v>
      </c>
      <c r="BD68" s="21">
        <v>77.004599999999996</v>
      </c>
      <c r="BE68" s="21">
        <v>75.2363</v>
      </c>
      <c r="BF68" s="21">
        <v>63.290300000000002</v>
      </c>
      <c r="BG68" s="21">
        <v>51.142099999999999</v>
      </c>
      <c r="BH68" s="21">
        <v>39.732700000000001</v>
      </c>
      <c r="BI68" s="21">
        <v>37.196100000000001</v>
      </c>
      <c r="BJ68" s="21">
        <v>32.799399999999999</v>
      </c>
      <c r="BK68" s="21">
        <v>99.167199999999994</v>
      </c>
      <c r="BL68" s="21">
        <v>100.881</v>
      </c>
      <c r="BM68" s="21">
        <v>105.739</v>
      </c>
      <c r="BN68" s="21">
        <v>68.554199999999994</v>
      </c>
    </row>
    <row r="69" spans="11:66" x14ac:dyDescent="0.4">
      <c r="K69" s="21">
        <v>680</v>
      </c>
      <c r="L69" s="21">
        <f t="shared" si="7"/>
        <v>829600</v>
      </c>
      <c r="M69" s="66">
        <f t="shared" si="8"/>
        <v>1.840630997415218</v>
      </c>
      <c r="N69" s="21"/>
      <c r="O69" s="21"/>
      <c r="P69" s="21"/>
      <c r="Q69" s="21"/>
      <c r="R69" s="21"/>
      <c r="S69" s="21"/>
      <c r="T69" s="21"/>
      <c r="U69" s="21"/>
      <c r="V69" s="21"/>
      <c r="W69" s="21"/>
      <c r="X69" s="21"/>
      <c r="Y69" s="21"/>
      <c r="Z69" s="21"/>
      <c r="AA69" s="21"/>
      <c r="AB69" s="21"/>
      <c r="AC69" s="66">
        <f t="shared" si="6"/>
        <v>-3.7353768362141243E-2</v>
      </c>
      <c r="AD69" s="66">
        <f t="shared" si="6"/>
        <v>-9.1631238469124479E-2</v>
      </c>
      <c r="AE69" s="66">
        <f t="shared" si="6"/>
        <v>-8.6945435073237681E-2</v>
      </c>
      <c r="AF69" s="66">
        <f t="shared" si="5"/>
        <v>-0.16490892417715086</v>
      </c>
      <c r="AG69" s="66">
        <f t="shared" si="5"/>
        <v>-0.26436260802522404</v>
      </c>
      <c r="AH69" s="66">
        <f t="shared" si="5"/>
        <v>-0.1974537602785795</v>
      </c>
      <c r="AI69" s="66">
        <f t="shared" si="5"/>
        <v>-0.24799545515197341</v>
      </c>
      <c r="AJ69" s="66">
        <f t="shared" si="5"/>
        <v>-0.21405515410847958</v>
      </c>
      <c r="AK69" s="66">
        <f t="shared" si="5"/>
        <v>-0.11689671754501579</v>
      </c>
      <c r="AL69" s="66">
        <f t="shared" si="5"/>
        <v>-8.5767365988490635E-2</v>
      </c>
      <c r="AM69" s="66">
        <f t="shared" si="5"/>
        <v>-8.9273410046165458E-2</v>
      </c>
      <c r="AN69" s="66">
        <f t="shared" si="5"/>
        <v>-5.1212035236559643E-2</v>
      </c>
      <c r="AO69" s="21"/>
      <c r="AP69" s="21">
        <v>77.761899999999997</v>
      </c>
      <c r="AQ69" s="21">
        <v>84.772400000000005</v>
      </c>
      <c r="AR69" s="21">
        <v>82.355099999999993</v>
      </c>
      <c r="AS69" s="21">
        <v>75.788499999999999</v>
      </c>
      <c r="AT69" s="21">
        <v>69.520799999999994</v>
      </c>
      <c r="AU69" s="21">
        <v>49.508299999999998</v>
      </c>
      <c r="AV69" s="21">
        <v>49.462600000000002</v>
      </c>
      <c r="AW69" s="21">
        <v>41.668700000000001</v>
      </c>
      <c r="AX69" s="21">
        <v>112.294</v>
      </c>
      <c r="AY69" s="21">
        <v>110.345</v>
      </c>
      <c r="AZ69" s="21">
        <v>116.104</v>
      </c>
      <c r="BA69" s="21">
        <v>72.254499999999993</v>
      </c>
      <c r="BB69" s="21"/>
      <c r="BC69" s="21">
        <v>74.857200000000006</v>
      </c>
      <c r="BD69" s="21">
        <v>77.004599999999996</v>
      </c>
      <c r="BE69" s="21">
        <v>75.194699999999997</v>
      </c>
      <c r="BF69" s="21">
        <v>63.290300000000002</v>
      </c>
      <c r="BG69" s="21">
        <v>51.142099999999999</v>
      </c>
      <c r="BH69" s="21">
        <v>39.732700000000001</v>
      </c>
      <c r="BI69" s="21">
        <v>37.196100000000001</v>
      </c>
      <c r="BJ69" s="21">
        <v>32.749299999999998</v>
      </c>
      <c r="BK69" s="21">
        <v>99.167199999999994</v>
      </c>
      <c r="BL69" s="21">
        <v>100.881</v>
      </c>
      <c r="BM69" s="21">
        <v>105.739</v>
      </c>
      <c r="BN69" s="21">
        <v>68.554199999999994</v>
      </c>
    </row>
    <row r="70" spans="11:66" x14ac:dyDescent="0.4">
      <c r="K70" s="21">
        <v>690</v>
      </c>
      <c r="L70" s="21">
        <f t="shared" si="7"/>
        <v>841800</v>
      </c>
      <c r="M70" s="66">
        <f t="shared" si="8"/>
        <v>1.8676991003183829</v>
      </c>
      <c r="N70" s="21"/>
      <c r="O70" s="21"/>
      <c r="P70" s="21"/>
      <c r="Q70" s="21"/>
      <c r="R70" s="21"/>
      <c r="S70" s="21"/>
      <c r="T70" s="21"/>
      <c r="U70" s="21"/>
      <c r="V70" s="21"/>
      <c r="W70" s="21"/>
      <c r="X70" s="21"/>
      <c r="Y70" s="21"/>
      <c r="Z70" s="21"/>
      <c r="AA70" s="21"/>
      <c r="AB70" s="21"/>
      <c r="AC70" s="66">
        <f t="shared" si="6"/>
        <v>-3.7353768362141243E-2</v>
      </c>
      <c r="AD70" s="66">
        <f t="shared" si="6"/>
        <v>-9.1631238469124479E-2</v>
      </c>
      <c r="AE70" s="66">
        <f t="shared" si="6"/>
        <v>-8.744935043488497E-2</v>
      </c>
      <c r="AF70" s="66">
        <f t="shared" si="5"/>
        <v>-0.16490892417715086</v>
      </c>
      <c r="AG70" s="66">
        <f t="shared" si="5"/>
        <v>-0.26436260802522404</v>
      </c>
      <c r="AH70" s="66">
        <f t="shared" si="5"/>
        <v>-0.1974537602785795</v>
      </c>
      <c r="AI70" s="66">
        <f t="shared" si="5"/>
        <v>-0.24799545515197341</v>
      </c>
      <c r="AJ70" s="66">
        <f t="shared" si="5"/>
        <v>-0.21525509555133709</v>
      </c>
      <c r="AK70" s="66">
        <f t="shared" si="5"/>
        <v>-0.11689671754501579</v>
      </c>
      <c r="AL70" s="66">
        <f t="shared" si="5"/>
        <v>-8.5767365988490635E-2</v>
      </c>
      <c r="AM70" s="66">
        <f t="shared" si="5"/>
        <v>-8.9273410046165458E-2</v>
      </c>
      <c r="AN70" s="66">
        <f t="shared" si="5"/>
        <v>-5.1212035236559643E-2</v>
      </c>
      <c r="AO70" s="21"/>
      <c r="AP70" s="21">
        <v>77.761899999999997</v>
      </c>
      <c r="AQ70" s="21">
        <v>84.772400000000005</v>
      </c>
      <c r="AR70" s="21">
        <v>82.355099999999993</v>
      </c>
      <c r="AS70" s="21">
        <v>75.788499999999999</v>
      </c>
      <c r="AT70" s="21">
        <v>69.520799999999994</v>
      </c>
      <c r="AU70" s="21">
        <v>49.508299999999998</v>
      </c>
      <c r="AV70" s="21">
        <v>49.462600000000002</v>
      </c>
      <c r="AW70" s="21">
        <v>41.668700000000001</v>
      </c>
      <c r="AX70" s="21">
        <v>112.294</v>
      </c>
      <c r="AY70" s="21">
        <v>110.345</v>
      </c>
      <c r="AZ70" s="21">
        <v>116.104</v>
      </c>
      <c r="BA70" s="21">
        <v>72.254499999999993</v>
      </c>
      <c r="BB70" s="21"/>
      <c r="BC70" s="21">
        <v>74.857200000000006</v>
      </c>
      <c r="BD70" s="21">
        <v>77.004599999999996</v>
      </c>
      <c r="BE70" s="21">
        <v>75.153199999999998</v>
      </c>
      <c r="BF70" s="21">
        <v>63.290300000000002</v>
      </c>
      <c r="BG70" s="21">
        <v>51.142099999999999</v>
      </c>
      <c r="BH70" s="21">
        <v>39.732700000000001</v>
      </c>
      <c r="BI70" s="21">
        <v>37.196100000000001</v>
      </c>
      <c r="BJ70" s="21">
        <v>32.699300000000001</v>
      </c>
      <c r="BK70" s="21">
        <v>99.167199999999994</v>
      </c>
      <c r="BL70" s="21">
        <v>100.881</v>
      </c>
      <c r="BM70" s="21">
        <v>105.739</v>
      </c>
      <c r="BN70" s="21">
        <v>68.554199999999994</v>
      </c>
    </row>
    <row r="71" spans="11:66" x14ac:dyDescent="0.4">
      <c r="K71" s="21">
        <v>700</v>
      </c>
      <c r="L71" s="21">
        <f t="shared" si="7"/>
        <v>854000</v>
      </c>
      <c r="M71" s="66">
        <f t="shared" si="8"/>
        <v>1.8947672032215479</v>
      </c>
      <c r="N71" s="21"/>
      <c r="O71" s="21"/>
      <c r="P71" s="21"/>
      <c r="Q71" s="21"/>
      <c r="R71" s="21"/>
      <c r="S71" s="21"/>
      <c r="T71" s="21"/>
      <c r="U71" s="21"/>
      <c r="V71" s="21"/>
      <c r="W71" s="21"/>
      <c r="X71" s="21"/>
      <c r="Y71" s="21"/>
      <c r="Z71" s="21"/>
      <c r="AA71" s="21"/>
      <c r="AB71" s="21"/>
      <c r="AC71" s="66">
        <f t="shared" si="6"/>
        <v>-3.7353768362141243E-2</v>
      </c>
      <c r="AD71" s="66">
        <f t="shared" si="6"/>
        <v>-9.1631238469124479E-2</v>
      </c>
      <c r="AE71" s="66">
        <f t="shared" si="6"/>
        <v>-8.7954480050415798E-2</v>
      </c>
      <c r="AF71" s="66">
        <f t="shared" si="5"/>
        <v>-0.16490892417715086</v>
      </c>
      <c r="AG71" s="66">
        <f t="shared" si="5"/>
        <v>-0.26436260802522404</v>
      </c>
      <c r="AH71" s="66">
        <f t="shared" si="5"/>
        <v>-0.1974537602785795</v>
      </c>
      <c r="AI71" s="66">
        <f t="shared" si="5"/>
        <v>-0.24799545515197341</v>
      </c>
      <c r="AJ71" s="66">
        <f t="shared" si="5"/>
        <v>-0.2164550369941948</v>
      </c>
      <c r="AK71" s="66">
        <f t="shared" si="5"/>
        <v>-0.11689671754501579</v>
      </c>
      <c r="AL71" s="66">
        <f t="shared" si="5"/>
        <v>-8.5767365988490635E-2</v>
      </c>
      <c r="AM71" s="66">
        <f t="shared" si="5"/>
        <v>-8.9273410046165458E-2</v>
      </c>
      <c r="AN71" s="66">
        <f t="shared" si="5"/>
        <v>-5.1212035236559643E-2</v>
      </c>
      <c r="AO71" s="21"/>
      <c r="AP71" s="21">
        <v>77.761899999999997</v>
      </c>
      <c r="AQ71" s="21">
        <v>84.772400000000005</v>
      </c>
      <c r="AR71" s="21">
        <v>82.355099999999993</v>
      </c>
      <c r="AS71" s="21">
        <v>75.788499999999999</v>
      </c>
      <c r="AT71" s="21">
        <v>69.520799999999994</v>
      </c>
      <c r="AU71" s="21">
        <v>49.508299999999998</v>
      </c>
      <c r="AV71" s="21">
        <v>49.462600000000002</v>
      </c>
      <c r="AW71" s="21">
        <v>41.668700000000001</v>
      </c>
      <c r="AX71" s="21">
        <v>112.294</v>
      </c>
      <c r="AY71" s="21">
        <v>110.345</v>
      </c>
      <c r="AZ71" s="21">
        <v>116.104</v>
      </c>
      <c r="BA71" s="21">
        <v>72.254499999999993</v>
      </c>
      <c r="BB71" s="21"/>
      <c r="BC71" s="21">
        <v>74.857200000000006</v>
      </c>
      <c r="BD71" s="21">
        <v>77.004599999999996</v>
      </c>
      <c r="BE71" s="21">
        <v>75.111599999999996</v>
      </c>
      <c r="BF71" s="21">
        <v>63.290300000000002</v>
      </c>
      <c r="BG71" s="21">
        <v>51.142099999999999</v>
      </c>
      <c r="BH71" s="21">
        <v>39.732700000000001</v>
      </c>
      <c r="BI71" s="21">
        <v>37.196100000000001</v>
      </c>
      <c r="BJ71" s="21">
        <v>32.649299999999997</v>
      </c>
      <c r="BK71" s="21">
        <v>99.167199999999994</v>
      </c>
      <c r="BL71" s="21">
        <v>100.881</v>
      </c>
      <c r="BM71" s="21">
        <v>105.739</v>
      </c>
      <c r="BN71" s="21">
        <v>68.554199999999994</v>
      </c>
    </row>
    <row r="72" spans="11:66" x14ac:dyDescent="0.4">
      <c r="K72" s="21">
        <v>710</v>
      </c>
      <c r="L72" s="21">
        <f t="shared" si="7"/>
        <v>866200</v>
      </c>
      <c r="M72" s="66">
        <f t="shared" si="8"/>
        <v>1.9218353061247129</v>
      </c>
      <c r="N72" s="21"/>
      <c r="O72" s="21"/>
      <c r="P72" s="21"/>
      <c r="Q72" s="21"/>
      <c r="R72" s="21"/>
      <c r="S72" s="21"/>
      <c r="T72" s="21"/>
      <c r="U72" s="21"/>
      <c r="V72" s="21"/>
      <c r="W72" s="21"/>
      <c r="X72" s="21"/>
      <c r="Y72" s="21"/>
      <c r="Z72" s="21"/>
      <c r="AA72" s="21"/>
      <c r="AB72" s="21"/>
      <c r="AC72" s="66">
        <f t="shared" si="6"/>
        <v>-3.7353768362141243E-2</v>
      </c>
      <c r="AD72" s="66">
        <f t="shared" si="6"/>
        <v>-9.1631238469124479E-2</v>
      </c>
      <c r="AE72" s="66">
        <f t="shared" si="6"/>
        <v>-8.8459609665946626E-2</v>
      </c>
      <c r="AF72" s="66">
        <f t="shared" si="5"/>
        <v>-0.16490892417715086</v>
      </c>
      <c r="AG72" s="66">
        <f t="shared" si="5"/>
        <v>-0.26436260802522404</v>
      </c>
      <c r="AH72" s="66">
        <f t="shared" si="5"/>
        <v>-0.1974537602785795</v>
      </c>
      <c r="AI72" s="66">
        <f t="shared" si="5"/>
        <v>-0.24799545515197341</v>
      </c>
      <c r="AJ72" s="66">
        <f t="shared" si="5"/>
        <v>-0.21765737831993792</v>
      </c>
      <c r="AK72" s="66">
        <f t="shared" si="5"/>
        <v>-0.11689671754501579</v>
      </c>
      <c r="AL72" s="66">
        <f t="shared" si="5"/>
        <v>-8.5767365988490635E-2</v>
      </c>
      <c r="AM72" s="66">
        <f t="shared" si="5"/>
        <v>-8.9273410046165458E-2</v>
      </c>
      <c r="AN72" s="66">
        <f t="shared" si="5"/>
        <v>-5.1212035236559643E-2</v>
      </c>
      <c r="AO72" s="21"/>
      <c r="AP72" s="21">
        <v>77.761899999999997</v>
      </c>
      <c r="AQ72" s="21">
        <v>84.772400000000005</v>
      </c>
      <c r="AR72" s="21">
        <v>82.355099999999993</v>
      </c>
      <c r="AS72" s="21">
        <v>75.788499999999999</v>
      </c>
      <c r="AT72" s="21">
        <v>69.520799999999994</v>
      </c>
      <c r="AU72" s="21">
        <v>49.508299999999998</v>
      </c>
      <c r="AV72" s="21">
        <v>49.462600000000002</v>
      </c>
      <c r="AW72" s="21">
        <v>41.668700000000001</v>
      </c>
      <c r="AX72" s="21">
        <v>112.294</v>
      </c>
      <c r="AY72" s="21">
        <v>110.345</v>
      </c>
      <c r="AZ72" s="21">
        <v>116.104</v>
      </c>
      <c r="BA72" s="21">
        <v>72.254499999999993</v>
      </c>
      <c r="BB72" s="21"/>
      <c r="BC72" s="21">
        <v>74.857200000000006</v>
      </c>
      <c r="BD72" s="21">
        <v>77.004599999999996</v>
      </c>
      <c r="BE72" s="21">
        <v>75.069999999999993</v>
      </c>
      <c r="BF72" s="21">
        <v>63.290300000000002</v>
      </c>
      <c r="BG72" s="21">
        <v>51.142099999999999</v>
      </c>
      <c r="BH72" s="21">
        <v>39.732700000000001</v>
      </c>
      <c r="BI72" s="21">
        <v>37.196100000000001</v>
      </c>
      <c r="BJ72" s="21">
        <v>32.599200000000003</v>
      </c>
      <c r="BK72" s="21">
        <v>99.167199999999994</v>
      </c>
      <c r="BL72" s="21">
        <v>100.881</v>
      </c>
      <c r="BM72" s="21">
        <v>105.739</v>
      </c>
      <c r="BN72" s="21">
        <v>68.554199999999994</v>
      </c>
    </row>
    <row r="73" spans="11:66" x14ac:dyDescent="0.4">
      <c r="K73" s="21">
        <v>720</v>
      </c>
      <c r="L73" s="21">
        <f t="shared" si="7"/>
        <v>878400</v>
      </c>
      <c r="M73" s="66">
        <f t="shared" si="8"/>
        <v>1.9489034090278778</v>
      </c>
      <c r="N73" s="21"/>
      <c r="O73" s="21"/>
      <c r="P73" s="21"/>
      <c r="Q73" s="21"/>
      <c r="R73" s="21"/>
      <c r="S73" s="21"/>
      <c r="T73" s="21"/>
      <c r="U73" s="21"/>
      <c r="V73" s="21"/>
      <c r="W73" s="21"/>
      <c r="X73" s="21"/>
      <c r="Y73" s="21"/>
      <c r="Z73" s="21"/>
      <c r="AA73" s="21"/>
      <c r="AB73" s="21"/>
      <c r="AC73" s="66">
        <f t="shared" si="6"/>
        <v>-3.7353768362141243E-2</v>
      </c>
      <c r="AD73" s="66">
        <f t="shared" si="6"/>
        <v>-9.1631238469124479E-2</v>
      </c>
      <c r="AE73" s="66">
        <f t="shared" si="6"/>
        <v>-8.8964739281477273E-2</v>
      </c>
      <c r="AF73" s="66">
        <f t="shared" si="5"/>
        <v>-0.16490892417715086</v>
      </c>
      <c r="AG73" s="66">
        <f t="shared" si="5"/>
        <v>-0.26436260802522404</v>
      </c>
      <c r="AH73" s="66">
        <f t="shared" si="5"/>
        <v>-0.1974537602785795</v>
      </c>
      <c r="AI73" s="66">
        <f t="shared" si="5"/>
        <v>-0.24799545515197341</v>
      </c>
      <c r="AJ73" s="66">
        <f t="shared" si="5"/>
        <v>-0.21885731976279563</v>
      </c>
      <c r="AK73" s="66">
        <f t="shared" si="5"/>
        <v>-0.11689671754501579</v>
      </c>
      <c r="AL73" s="66">
        <f t="shared" si="5"/>
        <v>-8.5767365988490635E-2</v>
      </c>
      <c r="AM73" s="66">
        <f t="shared" si="5"/>
        <v>-8.9273410046165458E-2</v>
      </c>
      <c r="AN73" s="66">
        <f t="shared" si="5"/>
        <v>-5.1212035236559643E-2</v>
      </c>
      <c r="AO73" s="21"/>
      <c r="AP73" s="21">
        <v>77.761899999999997</v>
      </c>
      <c r="AQ73" s="21">
        <v>84.772400000000005</v>
      </c>
      <c r="AR73" s="21">
        <v>82.355099999999993</v>
      </c>
      <c r="AS73" s="21">
        <v>75.788499999999999</v>
      </c>
      <c r="AT73" s="21">
        <v>69.520799999999994</v>
      </c>
      <c r="AU73" s="21">
        <v>49.508299999999998</v>
      </c>
      <c r="AV73" s="21">
        <v>49.462600000000002</v>
      </c>
      <c r="AW73" s="21">
        <v>41.668700000000001</v>
      </c>
      <c r="AX73" s="21">
        <v>112.294</v>
      </c>
      <c r="AY73" s="21">
        <v>110.345</v>
      </c>
      <c r="AZ73" s="21">
        <v>116.104</v>
      </c>
      <c r="BA73" s="21">
        <v>72.254499999999993</v>
      </c>
      <c r="BB73" s="21"/>
      <c r="BC73" s="21">
        <v>74.857200000000006</v>
      </c>
      <c r="BD73" s="21">
        <v>77.004599999999996</v>
      </c>
      <c r="BE73" s="21">
        <v>75.028400000000005</v>
      </c>
      <c r="BF73" s="21">
        <v>63.290300000000002</v>
      </c>
      <c r="BG73" s="21">
        <v>51.142099999999999</v>
      </c>
      <c r="BH73" s="21">
        <v>39.732700000000001</v>
      </c>
      <c r="BI73" s="21">
        <v>37.196100000000001</v>
      </c>
      <c r="BJ73" s="21">
        <v>32.549199999999999</v>
      </c>
      <c r="BK73" s="21">
        <v>99.167199999999994</v>
      </c>
      <c r="BL73" s="21">
        <v>100.881</v>
      </c>
      <c r="BM73" s="21">
        <v>105.739</v>
      </c>
      <c r="BN73" s="21">
        <v>68.554199999999994</v>
      </c>
    </row>
    <row r="74" spans="11:66" x14ac:dyDescent="0.4">
      <c r="K74" s="21">
        <v>730</v>
      </c>
      <c r="L74" s="21">
        <f t="shared" si="7"/>
        <v>890600</v>
      </c>
      <c r="M74" s="66">
        <f t="shared" si="8"/>
        <v>1.9759715119310428</v>
      </c>
      <c r="N74" s="21"/>
      <c r="O74" s="21"/>
      <c r="P74" s="21"/>
      <c r="Q74" s="21"/>
      <c r="R74" s="21"/>
      <c r="S74" s="21"/>
      <c r="T74" s="21"/>
      <c r="U74" s="21"/>
      <c r="V74" s="21"/>
      <c r="W74" s="21"/>
      <c r="X74" s="21"/>
      <c r="Y74" s="21"/>
      <c r="Z74" s="21"/>
      <c r="AA74" s="21"/>
      <c r="AB74" s="21"/>
      <c r="AC74" s="66">
        <f t="shared" si="6"/>
        <v>-3.7353768362141243E-2</v>
      </c>
      <c r="AD74" s="66">
        <f t="shared" si="6"/>
        <v>-9.1631238469124479E-2</v>
      </c>
      <c r="AE74" s="66">
        <f t="shared" si="6"/>
        <v>-8.9468654643124562E-2</v>
      </c>
      <c r="AF74" s="66">
        <f t="shared" si="5"/>
        <v>-0.16490892417715086</v>
      </c>
      <c r="AG74" s="66">
        <f t="shared" si="5"/>
        <v>-0.26436260802522404</v>
      </c>
      <c r="AH74" s="66">
        <f t="shared" si="5"/>
        <v>-0.1974537602785795</v>
      </c>
      <c r="AI74" s="66">
        <f t="shared" si="5"/>
        <v>-0.24799545515197341</v>
      </c>
      <c r="AJ74" s="66">
        <f t="shared" si="5"/>
        <v>-0.22005966108853894</v>
      </c>
      <c r="AK74" s="66">
        <f t="shared" si="5"/>
        <v>-0.11689671754501579</v>
      </c>
      <c r="AL74" s="66">
        <f t="shared" si="5"/>
        <v>-8.5767365988490635E-2</v>
      </c>
      <c r="AM74" s="66">
        <f t="shared" si="5"/>
        <v>-8.9273410046165458E-2</v>
      </c>
      <c r="AN74" s="66">
        <f t="shared" si="5"/>
        <v>-5.1212035236559643E-2</v>
      </c>
      <c r="AO74" s="21"/>
      <c r="AP74" s="21">
        <v>77.761899999999997</v>
      </c>
      <c r="AQ74" s="21">
        <v>84.772400000000005</v>
      </c>
      <c r="AR74" s="21">
        <v>82.355099999999993</v>
      </c>
      <c r="AS74" s="21">
        <v>75.788499999999999</v>
      </c>
      <c r="AT74" s="21">
        <v>69.520799999999994</v>
      </c>
      <c r="AU74" s="21">
        <v>49.508299999999998</v>
      </c>
      <c r="AV74" s="21">
        <v>49.462600000000002</v>
      </c>
      <c r="AW74" s="21">
        <v>41.668700000000001</v>
      </c>
      <c r="AX74" s="21">
        <v>112.294</v>
      </c>
      <c r="AY74" s="21">
        <v>110.345</v>
      </c>
      <c r="AZ74" s="21">
        <v>116.104</v>
      </c>
      <c r="BA74" s="21">
        <v>72.254499999999993</v>
      </c>
      <c r="BB74" s="21"/>
      <c r="BC74" s="21">
        <v>74.857200000000006</v>
      </c>
      <c r="BD74" s="21">
        <v>77.004599999999996</v>
      </c>
      <c r="BE74" s="21">
        <v>74.986900000000006</v>
      </c>
      <c r="BF74" s="21">
        <v>63.290300000000002</v>
      </c>
      <c r="BG74" s="21">
        <v>51.142099999999999</v>
      </c>
      <c r="BH74" s="21">
        <v>39.732700000000001</v>
      </c>
      <c r="BI74" s="21">
        <v>37.196100000000001</v>
      </c>
      <c r="BJ74" s="21">
        <v>32.499099999999999</v>
      </c>
      <c r="BK74" s="21">
        <v>99.167199999999994</v>
      </c>
      <c r="BL74" s="21">
        <v>100.881</v>
      </c>
      <c r="BM74" s="21">
        <v>105.739</v>
      </c>
      <c r="BN74" s="21">
        <v>68.554199999999994</v>
      </c>
    </row>
    <row r="75" spans="11:66" x14ac:dyDescent="0.4">
      <c r="K75" s="21">
        <v>740</v>
      </c>
      <c r="L75" s="21">
        <f t="shared" si="7"/>
        <v>902800</v>
      </c>
      <c r="M75" s="66">
        <f t="shared" si="8"/>
        <v>2.0030396148342078</v>
      </c>
      <c r="N75" s="21"/>
      <c r="O75" s="21"/>
      <c r="P75" s="21"/>
      <c r="Q75" s="21"/>
      <c r="R75" s="21"/>
      <c r="S75" s="21"/>
      <c r="T75" s="21"/>
      <c r="U75" s="21"/>
      <c r="V75" s="21"/>
      <c r="W75" s="21"/>
      <c r="X75" s="21"/>
      <c r="Y75" s="21"/>
      <c r="Z75" s="21"/>
      <c r="AA75" s="21"/>
      <c r="AB75" s="21"/>
      <c r="AC75" s="66">
        <f t="shared" si="6"/>
        <v>-3.7353768362141243E-2</v>
      </c>
      <c r="AD75" s="66">
        <f t="shared" si="6"/>
        <v>-9.1631238469124479E-2</v>
      </c>
      <c r="AE75" s="66">
        <f t="shared" si="6"/>
        <v>-8.997378425865539E-2</v>
      </c>
      <c r="AF75" s="66">
        <f t="shared" si="5"/>
        <v>-0.16490892417715086</v>
      </c>
      <c r="AG75" s="66">
        <f t="shared" si="5"/>
        <v>-0.26436260802522404</v>
      </c>
      <c r="AH75" s="66">
        <f t="shared" si="5"/>
        <v>-0.1974537602785795</v>
      </c>
      <c r="AI75" s="66">
        <f t="shared" si="5"/>
        <v>-0.24799545515197341</v>
      </c>
      <c r="AJ75" s="66">
        <f t="shared" si="5"/>
        <v>-0.22125960253139645</v>
      </c>
      <c r="AK75" s="66">
        <f t="shared" si="5"/>
        <v>-0.11689671754501579</v>
      </c>
      <c r="AL75" s="66">
        <f t="shared" si="5"/>
        <v>-8.5767365988490635E-2</v>
      </c>
      <c r="AM75" s="66">
        <f t="shared" si="5"/>
        <v>-8.9273410046165458E-2</v>
      </c>
      <c r="AN75" s="66">
        <f t="shared" si="5"/>
        <v>-5.1212035236559643E-2</v>
      </c>
      <c r="AO75" s="21"/>
      <c r="AP75" s="21">
        <v>77.761899999999997</v>
      </c>
      <c r="AQ75" s="21">
        <v>84.772400000000005</v>
      </c>
      <c r="AR75" s="21">
        <v>82.355099999999993</v>
      </c>
      <c r="AS75" s="21">
        <v>75.788499999999999</v>
      </c>
      <c r="AT75" s="21">
        <v>69.520799999999994</v>
      </c>
      <c r="AU75" s="21">
        <v>49.508299999999998</v>
      </c>
      <c r="AV75" s="21">
        <v>49.462600000000002</v>
      </c>
      <c r="AW75" s="21">
        <v>41.668700000000001</v>
      </c>
      <c r="AX75" s="21">
        <v>112.294</v>
      </c>
      <c r="AY75" s="21">
        <v>110.345</v>
      </c>
      <c r="AZ75" s="21">
        <v>116.104</v>
      </c>
      <c r="BA75" s="21">
        <v>72.254499999999993</v>
      </c>
      <c r="BB75" s="21"/>
      <c r="BC75" s="21">
        <v>74.857200000000006</v>
      </c>
      <c r="BD75" s="21">
        <v>77.004599999999996</v>
      </c>
      <c r="BE75" s="21">
        <v>74.945300000000003</v>
      </c>
      <c r="BF75" s="21">
        <v>63.290300000000002</v>
      </c>
      <c r="BG75" s="21">
        <v>51.142099999999999</v>
      </c>
      <c r="BH75" s="21">
        <v>39.732700000000001</v>
      </c>
      <c r="BI75" s="21">
        <v>37.196100000000001</v>
      </c>
      <c r="BJ75" s="21">
        <v>32.449100000000001</v>
      </c>
      <c r="BK75" s="21">
        <v>99.167199999999994</v>
      </c>
      <c r="BL75" s="21">
        <v>100.881</v>
      </c>
      <c r="BM75" s="21">
        <v>105.739</v>
      </c>
      <c r="BN75" s="21">
        <v>68.554199999999994</v>
      </c>
    </row>
    <row r="76" spans="11:66" x14ac:dyDescent="0.4">
      <c r="K76" s="21">
        <v>750</v>
      </c>
      <c r="L76" s="21">
        <f t="shared" si="7"/>
        <v>915000</v>
      </c>
      <c r="M76" s="66">
        <f t="shared" si="8"/>
        <v>2.0301077177373728</v>
      </c>
      <c r="N76" s="21"/>
      <c r="O76" s="21"/>
      <c r="P76" s="21"/>
      <c r="Q76" s="21"/>
      <c r="R76" s="21"/>
      <c r="S76" s="21"/>
      <c r="T76" s="21"/>
      <c r="U76" s="21"/>
      <c r="V76" s="21"/>
      <c r="W76" s="21"/>
      <c r="X76" s="21"/>
      <c r="Y76" s="21"/>
      <c r="Z76" s="21"/>
      <c r="AA76" s="21"/>
      <c r="AB76" s="21"/>
      <c r="AC76" s="66">
        <f t="shared" si="6"/>
        <v>-3.7353768362141243E-2</v>
      </c>
      <c r="AD76" s="66">
        <f t="shared" si="6"/>
        <v>-9.1631238469124479E-2</v>
      </c>
      <c r="AE76" s="66">
        <f t="shared" si="6"/>
        <v>-9.0478913874186218E-2</v>
      </c>
      <c r="AF76" s="66">
        <f t="shared" si="5"/>
        <v>-0.16490892417715086</v>
      </c>
      <c r="AG76" s="66">
        <f t="shared" si="5"/>
        <v>-0.26436260802522404</v>
      </c>
      <c r="AH76" s="66">
        <f t="shared" si="5"/>
        <v>-0.1974537602785795</v>
      </c>
      <c r="AI76" s="66">
        <f t="shared" si="5"/>
        <v>-0.24799545515197341</v>
      </c>
      <c r="AJ76" s="66">
        <f t="shared" si="5"/>
        <v>-0.22246194385713977</v>
      </c>
      <c r="AK76" s="66">
        <f t="shared" si="5"/>
        <v>-0.11689671754501579</v>
      </c>
      <c r="AL76" s="66">
        <f t="shared" si="5"/>
        <v>-8.5767365988490635E-2</v>
      </c>
      <c r="AM76" s="66">
        <f t="shared" si="5"/>
        <v>-8.9273410046165458E-2</v>
      </c>
      <c r="AN76" s="66">
        <f t="shared" si="5"/>
        <v>-5.1212035236559643E-2</v>
      </c>
      <c r="AO76" s="21"/>
      <c r="AP76" s="21">
        <v>77.761899999999997</v>
      </c>
      <c r="AQ76" s="21">
        <v>84.772400000000005</v>
      </c>
      <c r="AR76" s="21">
        <v>82.355099999999993</v>
      </c>
      <c r="AS76" s="21">
        <v>75.788499999999999</v>
      </c>
      <c r="AT76" s="21">
        <v>69.520799999999994</v>
      </c>
      <c r="AU76" s="21">
        <v>49.508299999999998</v>
      </c>
      <c r="AV76" s="21">
        <v>49.462600000000002</v>
      </c>
      <c r="AW76" s="21">
        <v>41.668700000000001</v>
      </c>
      <c r="AX76" s="21">
        <v>112.294</v>
      </c>
      <c r="AY76" s="21">
        <v>110.345</v>
      </c>
      <c r="AZ76" s="21">
        <v>116.104</v>
      </c>
      <c r="BA76" s="21">
        <v>72.254499999999993</v>
      </c>
      <c r="BB76" s="21"/>
      <c r="BC76" s="21">
        <v>74.857200000000006</v>
      </c>
      <c r="BD76" s="21">
        <v>77.004599999999996</v>
      </c>
      <c r="BE76" s="21">
        <v>74.903700000000001</v>
      </c>
      <c r="BF76" s="21">
        <v>63.290300000000002</v>
      </c>
      <c r="BG76" s="21">
        <v>51.142099999999999</v>
      </c>
      <c r="BH76" s="21">
        <v>39.732700000000001</v>
      </c>
      <c r="BI76" s="21">
        <v>37.196100000000001</v>
      </c>
      <c r="BJ76" s="21">
        <v>32.399000000000001</v>
      </c>
      <c r="BK76" s="21">
        <v>99.167199999999994</v>
      </c>
      <c r="BL76" s="21">
        <v>100.881</v>
      </c>
      <c r="BM76" s="21">
        <v>105.739</v>
      </c>
      <c r="BN76" s="21">
        <v>68.554199999999994</v>
      </c>
    </row>
    <row r="77" spans="11:66" x14ac:dyDescent="0.4">
      <c r="K77" s="21">
        <v>760</v>
      </c>
      <c r="L77" s="21">
        <f t="shared" si="7"/>
        <v>927200</v>
      </c>
      <c r="M77" s="66">
        <f t="shared" si="8"/>
        <v>2.0571758206405377</v>
      </c>
      <c r="N77" s="21"/>
      <c r="O77" s="21"/>
      <c r="P77" s="21"/>
      <c r="Q77" s="21"/>
      <c r="R77" s="21"/>
      <c r="S77" s="21"/>
      <c r="T77" s="21"/>
      <c r="U77" s="21"/>
      <c r="V77" s="21"/>
      <c r="W77" s="21"/>
      <c r="X77" s="21"/>
      <c r="Y77" s="21"/>
      <c r="Z77" s="21"/>
      <c r="AA77" s="21"/>
      <c r="AB77" s="21"/>
      <c r="AC77" s="66">
        <f t="shared" si="6"/>
        <v>-3.7353768362141243E-2</v>
      </c>
      <c r="AD77" s="66">
        <f t="shared" si="6"/>
        <v>-9.1631238469124479E-2</v>
      </c>
      <c r="AE77" s="66">
        <f t="shared" si="6"/>
        <v>-9.0984043489717031E-2</v>
      </c>
      <c r="AF77" s="66">
        <f t="shared" si="5"/>
        <v>-0.16490892417715086</v>
      </c>
      <c r="AG77" s="66">
        <f t="shared" si="5"/>
        <v>-0.26436260802522404</v>
      </c>
      <c r="AH77" s="66">
        <f t="shared" si="5"/>
        <v>-0.1974537602785795</v>
      </c>
      <c r="AI77" s="66">
        <f t="shared" si="5"/>
        <v>-0.24799545515197341</v>
      </c>
      <c r="AJ77" s="66">
        <f t="shared" si="5"/>
        <v>-0.22366188529999748</v>
      </c>
      <c r="AK77" s="66">
        <f t="shared" si="5"/>
        <v>-0.11689671754501579</v>
      </c>
      <c r="AL77" s="66">
        <f t="shared" si="5"/>
        <v>-8.5767365988490635E-2</v>
      </c>
      <c r="AM77" s="66">
        <f t="shared" si="5"/>
        <v>-8.9273410046165458E-2</v>
      </c>
      <c r="AN77" s="66">
        <f t="shared" si="5"/>
        <v>-5.1212035236559643E-2</v>
      </c>
      <c r="AO77" s="21"/>
      <c r="AP77" s="21">
        <v>77.761899999999997</v>
      </c>
      <c r="AQ77" s="21">
        <v>84.772400000000005</v>
      </c>
      <c r="AR77" s="21">
        <v>82.355099999999993</v>
      </c>
      <c r="AS77" s="21">
        <v>75.788499999999999</v>
      </c>
      <c r="AT77" s="21">
        <v>69.520799999999994</v>
      </c>
      <c r="AU77" s="21">
        <v>49.508299999999998</v>
      </c>
      <c r="AV77" s="21">
        <v>49.462600000000002</v>
      </c>
      <c r="AW77" s="21">
        <v>41.668700000000001</v>
      </c>
      <c r="AX77" s="21">
        <v>112.294</v>
      </c>
      <c r="AY77" s="21">
        <v>110.345</v>
      </c>
      <c r="AZ77" s="21">
        <v>116.104</v>
      </c>
      <c r="BA77" s="21">
        <v>72.254499999999993</v>
      </c>
      <c r="BB77" s="21"/>
      <c r="BC77" s="21">
        <v>74.857200000000006</v>
      </c>
      <c r="BD77" s="21">
        <v>77.004599999999996</v>
      </c>
      <c r="BE77" s="21">
        <v>74.862099999999998</v>
      </c>
      <c r="BF77" s="21">
        <v>63.290300000000002</v>
      </c>
      <c r="BG77" s="21">
        <v>51.142099999999999</v>
      </c>
      <c r="BH77" s="21">
        <v>39.732700000000001</v>
      </c>
      <c r="BI77" s="21">
        <v>37.196100000000001</v>
      </c>
      <c r="BJ77" s="21">
        <v>32.348999999999997</v>
      </c>
      <c r="BK77" s="21">
        <v>99.167199999999994</v>
      </c>
      <c r="BL77" s="21">
        <v>100.881</v>
      </c>
      <c r="BM77" s="21">
        <v>105.739</v>
      </c>
      <c r="BN77" s="21">
        <v>68.554199999999994</v>
      </c>
    </row>
    <row r="78" spans="11:66" x14ac:dyDescent="0.4">
      <c r="K78" s="21">
        <v>770</v>
      </c>
      <c r="L78" s="21">
        <f t="shared" si="7"/>
        <v>939400</v>
      </c>
      <c r="M78" s="66">
        <f t="shared" si="8"/>
        <v>2.0842439235437027</v>
      </c>
      <c r="N78" s="21"/>
      <c r="O78" s="21"/>
      <c r="P78" s="21"/>
      <c r="Q78" s="21"/>
      <c r="R78" s="21"/>
      <c r="S78" s="21"/>
      <c r="T78" s="21"/>
      <c r="U78" s="21"/>
      <c r="V78" s="21"/>
      <c r="W78" s="21"/>
      <c r="X78" s="21"/>
      <c r="Y78" s="21"/>
      <c r="Z78" s="21"/>
      <c r="AA78" s="21"/>
      <c r="AB78" s="21"/>
      <c r="AC78" s="66">
        <f t="shared" si="6"/>
        <v>-3.7353768362141243E-2</v>
      </c>
      <c r="AD78" s="66">
        <f t="shared" si="6"/>
        <v>-9.1631238469124479E-2</v>
      </c>
      <c r="AE78" s="66">
        <f t="shared" si="6"/>
        <v>-9.138717577903481E-2</v>
      </c>
      <c r="AF78" s="66">
        <f t="shared" si="5"/>
        <v>-0.16490892417715086</v>
      </c>
      <c r="AG78" s="66">
        <f t="shared" si="5"/>
        <v>-0.26436260802522404</v>
      </c>
      <c r="AH78" s="66">
        <f t="shared" si="5"/>
        <v>-0.1974537602785795</v>
      </c>
      <c r="AI78" s="66">
        <f t="shared" si="5"/>
        <v>-0.24799545515197341</v>
      </c>
      <c r="AJ78" s="66">
        <f t="shared" si="5"/>
        <v>-0.22486182674285499</v>
      </c>
      <c r="AK78" s="66">
        <f t="shared" si="5"/>
        <v>-0.11689671754501579</v>
      </c>
      <c r="AL78" s="66">
        <f t="shared" si="5"/>
        <v>-8.5767365988490635E-2</v>
      </c>
      <c r="AM78" s="66">
        <f t="shared" si="5"/>
        <v>-8.9273410046165458E-2</v>
      </c>
      <c r="AN78" s="66">
        <f t="shared" si="5"/>
        <v>-5.1212035236559643E-2</v>
      </c>
      <c r="AO78" s="21"/>
      <c r="AP78" s="21">
        <v>77.761899999999997</v>
      </c>
      <c r="AQ78" s="21">
        <v>84.772400000000005</v>
      </c>
      <c r="AR78" s="21">
        <v>82.355099999999993</v>
      </c>
      <c r="AS78" s="21">
        <v>75.788499999999999</v>
      </c>
      <c r="AT78" s="21">
        <v>69.520799999999994</v>
      </c>
      <c r="AU78" s="21">
        <v>49.508299999999998</v>
      </c>
      <c r="AV78" s="21">
        <v>49.462600000000002</v>
      </c>
      <c r="AW78" s="21">
        <v>41.668700000000001</v>
      </c>
      <c r="AX78" s="21">
        <v>112.294</v>
      </c>
      <c r="AY78" s="21">
        <v>110.345</v>
      </c>
      <c r="AZ78" s="21">
        <v>116.104</v>
      </c>
      <c r="BA78" s="21">
        <v>72.254499999999993</v>
      </c>
      <c r="BB78" s="21"/>
      <c r="BC78" s="21">
        <v>74.857200000000006</v>
      </c>
      <c r="BD78" s="21">
        <v>77.004599999999996</v>
      </c>
      <c r="BE78" s="21">
        <v>74.828900000000004</v>
      </c>
      <c r="BF78" s="21">
        <v>63.290300000000002</v>
      </c>
      <c r="BG78" s="21">
        <v>51.142099999999999</v>
      </c>
      <c r="BH78" s="21">
        <v>39.732700000000001</v>
      </c>
      <c r="BI78" s="21">
        <v>37.196100000000001</v>
      </c>
      <c r="BJ78" s="21">
        <v>32.298999999999999</v>
      </c>
      <c r="BK78" s="21">
        <v>99.167199999999994</v>
      </c>
      <c r="BL78" s="21">
        <v>100.881</v>
      </c>
      <c r="BM78" s="21">
        <v>105.739</v>
      </c>
      <c r="BN78" s="21">
        <v>68.554199999999994</v>
      </c>
    </row>
    <row r="79" spans="11:66" x14ac:dyDescent="0.4">
      <c r="K79" s="21">
        <v>780</v>
      </c>
      <c r="L79" s="21">
        <f t="shared" si="7"/>
        <v>951600</v>
      </c>
      <c r="M79" s="66">
        <f t="shared" si="8"/>
        <v>2.1113120264468677</v>
      </c>
      <c r="N79" s="21"/>
      <c r="O79" s="21"/>
      <c r="P79" s="21"/>
      <c r="Q79" s="21"/>
      <c r="R79" s="21"/>
      <c r="S79" s="21"/>
      <c r="T79" s="21"/>
      <c r="U79" s="21"/>
      <c r="V79" s="21"/>
      <c r="W79" s="21"/>
      <c r="X79" s="21"/>
      <c r="Y79" s="21"/>
      <c r="Z79" s="21"/>
      <c r="AA79" s="21"/>
      <c r="AB79" s="21"/>
      <c r="AC79" s="66">
        <f t="shared" si="6"/>
        <v>-3.7353768362141243E-2</v>
      </c>
      <c r="AD79" s="66">
        <f t="shared" si="6"/>
        <v>-9.1631238469124479E-2</v>
      </c>
      <c r="AE79" s="66">
        <f t="shared" si="6"/>
        <v>-9.138717577903481E-2</v>
      </c>
      <c r="AF79" s="66">
        <f t="shared" si="5"/>
        <v>-0.16490892417715086</v>
      </c>
      <c r="AG79" s="66">
        <f t="shared" si="5"/>
        <v>-0.26436260802522404</v>
      </c>
      <c r="AH79" s="66">
        <f t="shared" si="5"/>
        <v>-0.1974537602785795</v>
      </c>
      <c r="AI79" s="66">
        <f t="shared" si="5"/>
        <v>-0.24799545515197341</v>
      </c>
      <c r="AJ79" s="66">
        <f t="shared" si="5"/>
        <v>-0.2260641680685983</v>
      </c>
      <c r="AK79" s="66">
        <f t="shared" si="5"/>
        <v>-0.11689671754501579</v>
      </c>
      <c r="AL79" s="66">
        <f t="shared" si="5"/>
        <v>-8.5767365988490635E-2</v>
      </c>
      <c r="AM79" s="66">
        <f t="shared" si="5"/>
        <v>-8.9273410046165458E-2</v>
      </c>
      <c r="AN79" s="66">
        <f t="shared" si="5"/>
        <v>-5.1212035236559643E-2</v>
      </c>
      <c r="AO79" s="21"/>
      <c r="AP79" s="21">
        <v>77.761899999999997</v>
      </c>
      <c r="AQ79" s="21">
        <v>84.772400000000005</v>
      </c>
      <c r="AR79" s="21">
        <v>82.355099999999993</v>
      </c>
      <c r="AS79" s="21">
        <v>75.788499999999999</v>
      </c>
      <c r="AT79" s="21">
        <v>69.520799999999994</v>
      </c>
      <c r="AU79" s="21">
        <v>49.508299999999998</v>
      </c>
      <c r="AV79" s="21">
        <v>49.462600000000002</v>
      </c>
      <c r="AW79" s="21">
        <v>41.668700000000001</v>
      </c>
      <c r="AX79" s="21">
        <v>112.294</v>
      </c>
      <c r="AY79" s="21">
        <v>110.345</v>
      </c>
      <c r="AZ79" s="21">
        <v>116.104</v>
      </c>
      <c r="BA79" s="21">
        <v>72.254499999999993</v>
      </c>
      <c r="BB79" s="21"/>
      <c r="BC79" s="21">
        <v>74.857200000000006</v>
      </c>
      <c r="BD79" s="21">
        <v>77.004599999999996</v>
      </c>
      <c r="BE79" s="21">
        <v>74.828900000000004</v>
      </c>
      <c r="BF79" s="21">
        <v>63.290300000000002</v>
      </c>
      <c r="BG79" s="21">
        <v>51.142099999999999</v>
      </c>
      <c r="BH79" s="21">
        <v>39.732700000000001</v>
      </c>
      <c r="BI79" s="21">
        <v>37.196100000000001</v>
      </c>
      <c r="BJ79" s="21">
        <v>32.248899999999999</v>
      </c>
      <c r="BK79" s="21">
        <v>99.167199999999994</v>
      </c>
      <c r="BL79" s="21">
        <v>100.881</v>
      </c>
      <c r="BM79" s="21">
        <v>105.739</v>
      </c>
      <c r="BN79" s="21">
        <v>68.554199999999994</v>
      </c>
    </row>
    <row r="80" spans="11:66" x14ac:dyDescent="0.4">
      <c r="K80" s="21">
        <v>790</v>
      </c>
      <c r="L80" s="21">
        <f t="shared" si="7"/>
        <v>963800</v>
      </c>
      <c r="M80" s="66">
        <f t="shared" si="8"/>
        <v>2.1383801293500326</v>
      </c>
      <c r="N80" s="21"/>
      <c r="O80" s="21"/>
      <c r="P80" s="21"/>
      <c r="Q80" s="21"/>
      <c r="R80" s="21"/>
      <c r="S80" s="21"/>
      <c r="T80" s="21"/>
      <c r="U80" s="21"/>
      <c r="V80" s="21"/>
      <c r="W80" s="21"/>
      <c r="X80" s="21"/>
      <c r="Y80" s="21"/>
      <c r="Z80" s="21"/>
      <c r="AA80" s="21"/>
      <c r="AB80" s="21"/>
      <c r="AC80" s="66">
        <f t="shared" si="6"/>
        <v>-3.7353768362141243E-2</v>
      </c>
      <c r="AD80" s="66">
        <f t="shared" si="6"/>
        <v>-9.1631238469124479E-2</v>
      </c>
      <c r="AE80" s="66">
        <f t="shared" si="6"/>
        <v>-9.138717577903481E-2</v>
      </c>
      <c r="AF80" s="66">
        <f t="shared" si="5"/>
        <v>-0.16490892417715086</v>
      </c>
      <c r="AG80" s="66">
        <f t="shared" si="5"/>
        <v>-0.26436260802522404</v>
      </c>
      <c r="AH80" s="66">
        <f t="shared" si="5"/>
        <v>-0.1974537602785795</v>
      </c>
      <c r="AI80" s="66">
        <f t="shared" si="5"/>
        <v>-0.24799545515197341</v>
      </c>
      <c r="AJ80" s="66">
        <f t="shared" si="5"/>
        <v>-0.22726410951145581</v>
      </c>
      <c r="AK80" s="66">
        <f t="shared" si="5"/>
        <v>-0.11689671754501579</v>
      </c>
      <c r="AL80" s="66">
        <f t="shared" si="5"/>
        <v>-8.5767365988490635E-2</v>
      </c>
      <c r="AM80" s="66">
        <f t="shared" si="5"/>
        <v>-8.9273410046165458E-2</v>
      </c>
      <c r="AN80" s="66">
        <f t="shared" si="5"/>
        <v>-5.1212035236559643E-2</v>
      </c>
      <c r="AO80" s="21"/>
      <c r="AP80" s="21">
        <v>77.761899999999997</v>
      </c>
      <c r="AQ80" s="21">
        <v>84.772400000000005</v>
      </c>
      <c r="AR80" s="21">
        <v>82.355099999999993</v>
      </c>
      <c r="AS80" s="21">
        <v>75.788499999999999</v>
      </c>
      <c r="AT80" s="21">
        <v>69.520799999999994</v>
      </c>
      <c r="AU80" s="21">
        <v>49.508299999999998</v>
      </c>
      <c r="AV80" s="21">
        <v>49.462600000000002</v>
      </c>
      <c r="AW80" s="21">
        <v>41.668700000000001</v>
      </c>
      <c r="AX80" s="21">
        <v>112.294</v>
      </c>
      <c r="AY80" s="21">
        <v>110.345</v>
      </c>
      <c r="AZ80" s="21">
        <v>116.104</v>
      </c>
      <c r="BA80" s="21">
        <v>72.254499999999993</v>
      </c>
      <c r="BB80" s="21"/>
      <c r="BC80" s="21">
        <v>74.857200000000006</v>
      </c>
      <c r="BD80" s="21">
        <v>77.004599999999996</v>
      </c>
      <c r="BE80" s="21">
        <v>74.828900000000004</v>
      </c>
      <c r="BF80" s="21">
        <v>63.290300000000002</v>
      </c>
      <c r="BG80" s="21">
        <v>51.142099999999999</v>
      </c>
      <c r="BH80" s="21">
        <v>39.732700000000001</v>
      </c>
      <c r="BI80" s="21">
        <v>37.196100000000001</v>
      </c>
      <c r="BJ80" s="21">
        <v>32.198900000000002</v>
      </c>
      <c r="BK80" s="21">
        <v>99.167199999999994</v>
      </c>
      <c r="BL80" s="21">
        <v>100.881</v>
      </c>
      <c r="BM80" s="21">
        <v>105.739</v>
      </c>
      <c r="BN80" s="21">
        <v>68.554199999999994</v>
      </c>
    </row>
    <row r="81" spans="11:66" x14ac:dyDescent="0.4">
      <c r="K81" s="21">
        <v>800</v>
      </c>
      <c r="L81" s="21">
        <f t="shared" si="7"/>
        <v>976000</v>
      </c>
      <c r="M81" s="66">
        <f t="shared" si="8"/>
        <v>2.1654482322531976</v>
      </c>
      <c r="N81" s="21"/>
      <c r="O81" s="21"/>
      <c r="P81" s="21"/>
      <c r="Q81" s="21"/>
      <c r="R81" s="21"/>
      <c r="S81" s="21"/>
      <c r="T81" s="21"/>
      <c r="U81" s="21"/>
      <c r="V81" s="21"/>
      <c r="W81" s="21"/>
      <c r="X81" s="21"/>
      <c r="Y81" s="21"/>
      <c r="Z81" s="21"/>
      <c r="AA81" s="21"/>
      <c r="AB81" s="21"/>
      <c r="AC81" s="66">
        <f t="shared" si="6"/>
        <v>-3.7353768362141243E-2</v>
      </c>
      <c r="AD81" s="66">
        <f t="shared" si="6"/>
        <v>-9.1631238469124479E-2</v>
      </c>
      <c r="AE81" s="66">
        <f t="shared" si="6"/>
        <v>-9.138717577903481E-2</v>
      </c>
      <c r="AF81" s="66">
        <f t="shared" si="5"/>
        <v>-0.16490892417715086</v>
      </c>
      <c r="AG81" s="66">
        <f t="shared" si="5"/>
        <v>-0.26436260802522404</v>
      </c>
      <c r="AH81" s="66">
        <f t="shared" si="5"/>
        <v>-0.1974537602785795</v>
      </c>
      <c r="AI81" s="66">
        <f t="shared" si="5"/>
        <v>-0.24799545515197341</v>
      </c>
      <c r="AJ81" s="66">
        <f t="shared" si="5"/>
        <v>-0.22846645083719913</v>
      </c>
      <c r="AK81" s="66">
        <f t="shared" si="5"/>
        <v>-0.11689671754501579</v>
      </c>
      <c r="AL81" s="66">
        <f t="shared" si="5"/>
        <v>-8.5767365988490635E-2</v>
      </c>
      <c r="AM81" s="66">
        <f t="shared" si="5"/>
        <v>-8.9273410046165458E-2</v>
      </c>
      <c r="AN81" s="66">
        <f t="shared" si="5"/>
        <v>-5.1212035236559643E-2</v>
      </c>
      <c r="AO81" s="21"/>
      <c r="AP81" s="21">
        <v>77.761899999999997</v>
      </c>
      <c r="AQ81" s="21">
        <v>84.772400000000005</v>
      </c>
      <c r="AR81" s="21">
        <v>82.355099999999993</v>
      </c>
      <c r="AS81" s="21">
        <v>75.788499999999999</v>
      </c>
      <c r="AT81" s="21">
        <v>69.520799999999994</v>
      </c>
      <c r="AU81" s="21">
        <v>49.508299999999998</v>
      </c>
      <c r="AV81" s="21">
        <v>49.462600000000002</v>
      </c>
      <c r="AW81" s="21">
        <v>41.668700000000001</v>
      </c>
      <c r="AX81" s="21">
        <v>112.294</v>
      </c>
      <c r="AY81" s="21">
        <v>110.345</v>
      </c>
      <c r="AZ81" s="21">
        <v>116.104</v>
      </c>
      <c r="BA81" s="21">
        <v>72.254499999999993</v>
      </c>
      <c r="BB81" s="21"/>
      <c r="BC81" s="21">
        <v>74.857200000000006</v>
      </c>
      <c r="BD81" s="21">
        <v>77.004599999999996</v>
      </c>
      <c r="BE81" s="21">
        <v>74.828900000000004</v>
      </c>
      <c r="BF81" s="21">
        <v>63.290300000000002</v>
      </c>
      <c r="BG81" s="21">
        <v>51.142099999999999</v>
      </c>
      <c r="BH81" s="21">
        <v>39.732700000000001</v>
      </c>
      <c r="BI81" s="21">
        <v>37.196100000000001</v>
      </c>
      <c r="BJ81" s="21">
        <v>32.148800000000001</v>
      </c>
      <c r="BK81" s="21">
        <v>99.167199999999994</v>
      </c>
      <c r="BL81" s="21">
        <v>100.881</v>
      </c>
      <c r="BM81" s="21">
        <v>105.739</v>
      </c>
      <c r="BN81" s="21">
        <v>68.554199999999994</v>
      </c>
    </row>
    <row r="82" spans="11:66" x14ac:dyDescent="0.4">
      <c r="K82" s="21">
        <v>810</v>
      </c>
      <c r="L82" s="21">
        <f t="shared" si="7"/>
        <v>988200</v>
      </c>
      <c r="M82" s="66">
        <f t="shared" si="8"/>
        <v>2.1925163351563626</v>
      </c>
      <c r="N82" s="21"/>
      <c r="O82" s="21"/>
      <c r="P82" s="21"/>
      <c r="Q82" s="21"/>
      <c r="R82" s="21"/>
      <c r="S82" s="21"/>
      <c r="T82" s="21"/>
      <c r="U82" s="21"/>
      <c r="V82" s="21"/>
      <c r="W82" s="21"/>
      <c r="X82" s="21"/>
      <c r="Y82" s="21"/>
      <c r="Z82" s="21"/>
      <c r="AA82" s="21"/>
      <c r="AB82" s="21"/>
      <c r="AC82" s="66">
        <f t="shared" si="6"/>
        <v>-3.7353768362141243E-2</v>
      </c>
      <c r="AD82" s="66">
        <f t="shared" si="6"/>
        <v>-9.1631238469124479E-2</v>
      </c>
      <c r="AE82" s="66">
        <f t="shared" si="6"/>
        <v>-9.138717577903481E-2</v>
      </c>
      <c r="AF82" s="66">
        <f t="shared" si="5"/>
        <v>-0.16490892417715086</v>
      </c>
      <c r="AG82" s="66">
        <f t="shared" si="5"/>
        <v>-0.26436260802522404</v>
      </c>
      <c r="AH82" s="66">
        <f t="shared" si="5"/>
        <v>-0.1974537602785795</v>
      </c>
      <c r="AI82" s="66">
        <f t="shared" si="5"/>
        <v>-0.24799545515197341</v>
      </c>
      <c r="AJ82" s="66">
        <f t="shared" si="5"/>
        <v>-0.22966639228005684</v>
      </c>
      <c r="AK82" s="66">
        <f t="shared" si="5"/>
        <v>-0.11689671754501579</v>
      </c>
      <c r="AL82" s="66">
        <f t="shared" si="5"/>
        <v>-8.5767365988490635E-2</v>
      </c>
      <c r="AM82" s="66">
        <f t="shared" si="5"/>
        <v>-8.9273410046165458E-2</v>
      </c>
      <c r="AN82" s="66">
        <f t="shared" si="5"/>
        <v>-5.1212035236559643E-2</v>
      </c>
      <c r="AO82" s="21"/>
      <c r="AP82" s="21">
        <v>77.761899999999997</v>
      </c>
      <c r="AQ82" s="21">
        <v>84.772400000000005</v>
      </c>
      <c r="AR82" s="21">
        <v>82.355099999999993</v>
      </c>
      <c r="AS82" s="21">
        <v>75.788499999999999</v>
      </c>
      <c r="AT82" s="21">
        <v>69.520799999999994</v>
      </c>
      <c r="AU82" s="21">
        <v>49.508299999999998</v>
      </c>
      <c r="AV82" s="21">
        <v>49.462600000000002</v>
      </c>
      <c r="AW82" s="21">
        <v>41.668700000000001</v>
      </c>
      <c r="AX82" s="21">
        <v>112.294</v>
      </c>
      <c r="AY82" s="21">
        <v>110.345</v>
      </c>
      <c r="AZ82" s="21">
        <v>116.104</v>
      </c>
      <c r="BA82" s="21">
        <v>72.254499999999993</v>
      </c>
      <c r="BB82" s="21"/>
      <c r="BC82" s="21">
        <v>74.857200000000006</v>
      </c>
      <c r="BD82" s="21">
        <v>77.004599999999996</v>
      </c>
      <c r="BE82" s="21">
        <v>74.828900000000004</v>
      </c>
      <c r="BF82" s="21">
        <v>63.290300000000002</v>
      </c>
      <c r="BG82" s="21">
        <v>51.142099999999999</v>
      </c>
      <c r="BH82" s="21">
        <v>39.732700000000001</v>
      </c>
      <c r="BI82" s="21">
        <v>37.196100000000001</v>
      </c>
      <c r="BJ82" s="21">
        <v>32.098799999999997</v>
      </c>
      <c r="BK82" s="21">
        <v>99.167199999999994</v>
      </c>
      <c r="BL82" s="21">
        <v>100.881</v>
      </c>
      <c r="BM82" s="21">
        <v>105.739</v>
      </c>
      <c r="BN82" s="21">
        <v>68.554199999999994</v>
      </c>
    </row>
    <row r="83" spans="11:66" x14ac:dyDescent="0.4">
      <c r="K83" s="21">
        <v>820</v>
      </c>
      <c r="L83" s="21">
        <f t="shared" si="7"/>
        <v>1000400</v>
      </c>
      <c r="M83" s="66">
        <f t="shared" si="8"/>
        <v>2.2195844380595275</v>
      </c>
      <c r="N83" s="21"/>
      <c r="O83" s="21"/>
      <c r="P83" s="21"/>
      <c r="Q83" s="21"/>
      <c r="R83" s="21"/>
      <c r="S83" s="21"/>
      <c r="T83" s="21"/>
      <c r="U83" s="21"/>
      <c r="V83" s="21"/>
      <c r="W83" s="21"/>
      <c r="X83" s="21"/>
      <c r="Y83" s="21"/>
      <c r="Z83" s="21"/>
      <c r="AA83" s="21"/>
      <c r="AB83" s="21"/>
      <c r="AC83" s="66">
        <f t="shared" si="6"/>
        <v>-3.7353768362141243E-2</v>
      </c>
      <c r="AD83" s="66">
        <f t="shared" si="6"/>
        <v>-9.1631238469124479E-2</v>
      </c>
      <c r="AE83" s="66">
        <f t="shared" si="6"/>
        <v>-9.138717577903481E-2</v>
      </c>
      <c r="AF83" s="66">
        <f t="shared" si="5"/>
        <v>-0.16490892417715086</v>
      </c>
      <c r="AG83" s="66">
        <f t="shared" si="5"/>
        <v>-0.26436260802522404</v>
      </c>
      <c r="AH83" s="66">
        <f t="shared" si="5"/>
        <v>-0.1974537602785795</v>
      </c>
      <c r="AI83" s="66">
        <f t="shared" si="5"/>
        <v>-0.24799545515197341</v>
      </c>
      <c r="AJ83" s="66">
        <f t="shared" si="5"/>
        <v>-0.23086873360580015</v>
      </c>
      <c r="AK83" s="66">
        <f t="shared" si="5"/>
        <v>-0.11689671754501579</v>
      </c>
      <c r="AL83" s="66">
        <f t="shared" si="5"/>
        <v>-8.5767365988490635E-2</v>
      </c>
      <c r="AM83" s="66">
        <f t="shared" si="5"/>
        <v>-8.9273410046165458E-2</v>
      </c>
      <c r="AN83" s="66">
        <f t="shared" si="5"/>
        <v>-5.1212035236559643E-2</v>
      </c>
      <c r="AO83" s="21"/>
      <c r="AP83" s="21">
        <v>77.761899999999997</v>
      </c>
      <c r="AQ83" s="21">
        <v>84.772400000000005</v>
      </c>
      <c r="AR83" s="21">
        <v>82.355099999999993</v>
      </c>
      <c r="AS83" s="21">
        <v>75.788499999999999</v>
      </c>
      <c r="AT83" s="21">
        <v>69.520799999999994</v>
      </c>
      <c r="AU83" s="21">
        <v>49.508299999999998</v>
      </c>
      <c r="AV83" s="21">
        <v>49.462600000000002</v>
      </c>
      <c r="AW83" s="21">
        <v>41.668700000000001</v>
      </c>
      <c r="AX83" s="21">
        <v>112.294</v>
      </c>
      <c r="AY83" s="21">
        <v>110.345</v>
      </c>
      <c r="AZ83" s="21">
        <v>116.104</v>
      </c>
      <c r="BA83" s="21">
        <v>72.254499999999993</v>
      </c>
      <c r="BB83" s="21"/>
      <c r="BC83" s="21">
        <v>74.857200000000006</v>
      </c>
      <c r="BD83" s="21">
        <v>77.004599999999996</v>
      </c>
      <c r="BE83" s="21">
        <v>74.828900000000004</v>
      </c>
      <c r="BF83" s="21">
        <v>63.290300000000002</v>
      </c>
      <c r="BG83" s="21">
        <v>51.142099999999999</v>
      </c>
      <c r="BH83" s="21">
        <v>39.732700000000001</v>
      </c>
      <c r="BI83" s="21">
        <v>37.196100000000001</v>
      </c>
      <c r="BJ83" s="21">
        <v>32.048699999999997</v>
      </c>
      <c r="BK83" s="21">
        <v>99.167199999999994</v>
      </c>
      <c r="BL83" s="21">
        <v>100.881</v>
      </c>
      <c r="BM83" s="21">
        <v>105.739</v>
      </c>
      <c r="BN83" s="21">
        <v>68.554199999999994</v>
      </c>
    </row>
    <row r="84" spans="11:66" x14ac:dyDescent="0.4">
      <c r="K84" s="21">
        <v>830</v>
      </c>
      <c r="L84" s="21">
        <f t="shared" si="7"/>
        <v>1012600</v>
      </c>
      <c r="M84" s="66">
        <f t="shared" si="8"/>
        <v>2.2466525409626925</v>
      </c>
      <c r="N84" s="21"/>
      <c r="O84" s="21"/>
      <c r="P84" s="21"/>
      <c r="Q84" s="21"/>
      <c r="R84" s="21"/>
      <c r="S84" s="21"/>
      <c r="T84" s="21"/>
      <c r="U84" s="21"/>
      <c r="V84" s="21"/>
      <c r="W84" s="21"/>
      <c r="X84" s="21"/>
      <c r="Y84" s="21"/>
      <c r="Z84" s="21"/>
      <c r="AA84" s="21"/>
      <c r="AB84" s="21"/>
      <c r="AC84" s="66">
        <f t="shared" si="6"/>
        <v>-3.7353768362141243E-2</v>
      </c>
      <c r="AD84" s="66">
        <f t="shared" si="6"/>
        <v>-9.1631238469124479E-2</v>
      </c>
      <c r="AE84" s="66">
        <f t="shared" si="6"/>
        <v>-9.138717577903481E-2</v>
      </c>
      <c r="AF84" s="66">
        <f t="shared" si="5"/>
        <v>-0.16490892417715086</v>
      </c>
      <c r="AG84" s="66">
        <f t="shared" si="5"/>
        <v>-0.26436260802522404</v>
      </c>
      <c r="AH84" s="66">
        <f t="shared" si="5"/>
        <v>-0.1974537602785795</v>
      </c>
      <c r="AI84" s="66">
        <f t="shared" si="5"/>
        <v>-0.24799545515197341</v>
      </c>
      <c r="AJ84" s="66">
        <f t="shared" si="5"/>
        <v>-0.23206867504865766</v>
      </c>
      <c r="AK84" s="66">
        <f t="shared" si="5"/>
        <v>-0.11689671754501579</v>
      </c>
      <c r="AL84" s="66">
        <f t="shared" si="5"/>
        <v>-8.5767365988490635E-2</v>
      </c>
      <c r="AM84" s="66">
        <f t="shared" si="5"/>
        <v>-8.9273410046165458E-2</v>
      </c>
      <c r="AN84" s="66">
        <f t="shared" si="5"/>
        <v>-5.1212035236559643E-2</v>
      </c>
      <c r="AO84" s="21"/>
      <c r="AP84" s="21">
        <v>77.761899999999997</v>
      </c>
      <c r="AQ84" s="21">
        <v>84.772400000000005</v>
      </c>
      <c r="AR84" s="21">
        <v>82.355099999999993</v>
      </c>
      <c r="AS84" s="21">
        <v>75.788499999999999</v>
      </c>
      <c r="AT84" s="21">
        <v>69.520799999999994</v>
      </c>
      <c r="AU84" s="21">
        <v>49.508299999999998</v>
      </c>
      <c r="AV84" s="21">
        <v>49.462600000000002</v>
      </c>
      <c r="AW84" s="21">
        <v>41.668700000000001</v>
      </c>
      <c r="AX84" s="21">
        <v>112.294</v>
      </c>
      <c r="AY84" s="21">
        <v>110.345</v>
      </c>
      <c r="AZ84" s="21">
        <v>116.104</v>
      </c>
      <c r="BA84" s="21">
        <v>72.254499999999993</v>
      </c>
      <c r="BB84" s="21"/>
      <c r="BC84" s="21">
        <v>74.857200000000006</v>
      </c>
      <c r="BD84" s="21">
        <v>77.004599999999996</v>
      </c>
      <c r="BE84" s="21">
        <v>74.828900000000004</v>
      </c>
      <c r="BF84" s="21">
        <v>63.290300000000002</v>
      </c>
      <c r="BG84" s="21">
        <v>51.142099999999999</v>
      </c>
      <c r="BH84" s="21">
        <v>39.732700000000001</v>
      </c>
      <c r="BI84" s="21">
        <v>37.196100000000001</v>
      </c>
      <c r="BJ84" s="21">
        <v>31.998699999999999</v>
      </c>
      <c r="BK84" s="21">
        <v>99.167199999999994</v>
      </c>
      <c r="BL84" s="21">
        <v>100.881</v>
      </c>
      <c r="BM84" s="21">
        <v>105.739</v>
      </c>
      <c r="BN84" s="21">
        <v>68.554199999999994</v>
      </c>
    </row>
    <row r="85" spans="11:66" x14ac:dyDescent="0.4">
      <c r="K85" s="21">
        <v>840</v>
      </c>
      <c r="L85" s="21">
        <f t="shared" si="7"/>
        <v>1024800</v>
      </c>
      <c r="M85" s="66">
        <f t="shared" si="8"/>
        <v>2.2737206438658575</v>
      </c>
      <c r="N85" s="21"/>
      <c r="O85" s="21"/>
      <c r="P85" s="21"/>
      <c r="Q85" s="21"/>
      <c r="R85" s="21"/>
      <c r="S85" s="21"/>
      <c r="T85" s="21"/>
      <c r="U85" s="21"/>
      <c r="V85" s="21"/>
      <c r="W85" s="21"/>
      <c r="X85" s="21"/>
      <c r="Y85" s="21"/>
      <c r="Z85" s="21"/>
      <c r="AA85" s="21"/>
      <c r="AB85" s="21"/>
      <c r="AC85" s="66">
        <f t="shared" si="6"/>
        <v>-3.7353768362141243E-2</v>
      </c>
      <c r="AD85" s="66">
        <f t="shared" si="6"/>
        <v>-9.1631238469124479E-2</v>
      </c>
      <c r="AE85" s="66">
        <f t="shared" si="6"/>
        <v>-9.138717577903481E-2</v>
      </c>
      <c r="AF85" s="66">
        <f t="shared" si="5"/>
        <v>-0.16490892417715086</v>
      </c>
      <c r="AG85" s="66">
        <f t="shared" si="5"/>
        <v>-0.26436260802522404</v>
      </c>
      <c r="AH85" s="66">
        <f t="shared" si="5"/>
        <v>-0.1974537602785795</v>
      </c>
      <c r="AI85" s="66">
        <f t="shared" si="5"/>
        <v>-0.24799545515197341</v>
      </c>
      <c r="AJ85" s="66">
        <f t="shared" si="5"/>
        <v>-0.23327101637440098</v>
      </c>
      <c r="AK85" s="66">
        <f t="shared" si="5"/>
        <v>-0.11689671754501579</v>
      </c>
      <c r="AL85" s="66">
        <f t="shared" si="5"/>
        <v>-8.5767365988490635E-2</v>
      </c>
      <c r="AM85" s="66">
        <f t="shared" si="5"/>
        <v>-8.9273410046165458E-2</v>
      </c>
      <c r="AN85" s="66">
        <f t="shared" si="5"/>
        <v>-5.1212035236559643E-2</v>
      </c>
      <c r="AO85" s="21"/>
      <c r="AP85" s="21">
        <v>77.761899999999997</v>
      </c>
      <c r="AQ85" s="21">
        <v>84.772400000000005</v>
      </c>
      <c r="AR85" s="21">
        <v>82.355099999999993</v>
      </c>
      <c r="AS85" s="21">
        <v>75.788499999999999</v>
      </c>
      <c r="AT85" s="21">
        <v>69.520799999999994</v>
      </c>
      <c r="AU85" s="21">
        <v>49.508299999999998</v>
      </c>
      <c r="AV85" s="21">
        <v>49.462600000000002</v>
      </c>
      <c r="AW85" s="21">
        <v>41.668700000000001</v>
      </c>
      <c r="AX85" s="21">
        <v>112.294</v>
      </c>
      <c r="AY85" s="21">
        <v>110.345</v>
      </c>
      <c r="AZ85" s="21">
        <v>116.104</v>
      </c>
      <c r="BA85" s="21">
        <v>72.254499999999993</v>
      </c>
      <c r="BB85" s="21"/>
      <c r="BC85" s="21">
        <v>74.857200000000006</v>
      </c>
      <c r="BD85" s="21">
        <v>77.004599999999996</v>
      </c>
      <c r="BE85" s="21">
        <v>74.828900000000004</v>
      </c>
      <c r="BF85" s="21">
        <v>63.290300000000002</v>
      </c>
      <c r="BG85" s="21">
        <v>51.142099999999999</v>
      </c>
      <c r="BH85" s="21">
        <v>39.732700000000001</v>
      </c>
      <c r="BI85" s="21">
        <v>37.196100000000001</v>
      </c>
      <c r="BJ85" s="21">
        <v>31.948599999999999</v>
      </c>
      <c r="BK85" s="21">
        <v>99.167199999999994</v>
      </c>
      <c r="BL85" s="21">
        <v>100.881</v>
      </c>
      <c r="BM85" s="21">
        <v>105.739</v>
      </c>
      <c r="BN85" s="21">
        <v>68.554199999999994</v>
      </c>
    </row>
    <row r="86" spans="11:66" x14ac:dyDescent="0.4">
      <c r="K86" s="21">
        <v>850</v>
      </c>
      <c r="L86" s="21">
        <f t="shared" si="7"/>
        <v>1037000</v>
      </c>
      <c r="M86" s="66">
        <f t="shared" si="8"/>
        <v>2.3007887467690225</v>
      </c>
      <c r="N86" s="21"/>
      <c r="O86" s="21"/>
      <c r="P86" s="21"/>
      <c r="Q86" s="21"/>
      <c r="R86" s="21"/>
      <c r="S86" s="21"/>
      <c r="T86" s="21"/>
      <c r="U86" s="21"/>
      <c r="V86" s="21"/>
      <c r="W86" s="21"/>
      <c r="X86" s="21"/>
      <c r="Y86" s="21"/>
      <c r="Z86" s="21"/>
      <c r="AA86" s="21"/>
      <c r="AB86" s="21"/>
      <c r="AC86" s="66">
        <f t="shared" si="6"/>
        <v>-3.7353768362141243E-2</v>
      </c>
      <c r="AD86" s="66">
        <f t="shared" si="6"/>
        <v>-9.1631238469124479E-2</v>
      </c>
      <c r="AE86" s="66">
        <f t="shared" si="6"/>
        <v>-9.138717577903481E-2</v>
      </c>
      <c r="AF86" s="66">
        <f t="shared" si="5"/>
        <v>-0.16490892417715086</v>
      </c>
      <c r="AG86" s="66">
        <f t="shared" si="5"/>
        <v>-0.26436260802522404</v>
      </c>
      <c r="AH86" s="66">
        <f t="shared" si="5"/>
        <v>-0.1974537602785795</v>
      </c>
      <c r="AI86" s="66">
        <f t="shared" si="5"/>
        <v>-0.24799545515197341</v>
      </c>
      <c r="AJ86" s="66">
        <f t="shared" si="5"/>
        <v>-0.23447095781725857</v>
      </c>
      <c r="AK86" s="66">
        <f t="shared" si="5"/>
        <v>-0.11689671754501579</v>
      </c>
      <c r="AL86" s="66">
        <f t="shared" si="5"/>
        <v>-8.5767365988490635E-2</v>
      </c>
      <c r="AM86" s="66">
        <f t="shared" si="5"/>
        <v>-8.9273410046165458E-2</v>
      </c>
      <c r="AN86" s="66">
        <f t="shared" si="5"/>
        <v>-5.1212035236559643E-2</v>
      </c>
      <c r="AO86" s="21"/>
      <c r="AP86" s="21">
        <v>77.761899999999997</v>
      </c>
      <c r="AQ86" s="21">
        <v>84.772400000000005</v>
      </c>
      <c r="AR86" s="21">
        <v>82.355099999999993</v>
      </c>
      <c r="AS86" s="21">
        <v>75.788499999999999</v>
      </c>
      <c r="AT86" s="21">
        <v>69.520799999999994</v>
      </c>
      <c r="AU86" s="21">
        <v>49.508299999999998</v>
      </c>
      <c r="AV86" s="21">
        <v>49.462600000000002</v>
      </c>
      <c r="AW86" s="21">
        <v>41.668700000000001</v>
      </c>
      <c r="AX86" s="21">
        <v>112.294</v>
      </c>
      <c r="AY86" s="21">
        <v>110.345</v>
      </c>
      <c r="AZ86" s="21">
        <v>116.104</v>
      </c>
      <c r="BA86" s="21">
        <v>72.254499999999993</v>
      </c>
      <c r="BB86" s="21"/>
      <c r="BC86" s="21">
        <v>74.857200000000006</v>
      </c>
      <c r="BD86" s="21">
        <v>77.004599999999996</v>
      </c>
      <c r="BE86" s="21">
        <v>74.828900000000004</v>
      </c>
      <c r="BF86" s="21">
        <v>63.290300000000002</v>
      </c>
      <c r="BG86" s="21">
        <v>51.142099999999999</v>
      </c>
      <c r="BH86" s="21">
        <v>39.732700000000001</v>
      </c>
      <c r="BI86" s="21">
        <v>37.196100000000001</v>
      </c>
      <c r="BJ86" s="21">
        <v>31.898599999999998</v>
      </c>
      <c r="BK86" s="21">
        <v>99.167199999999994</v>
      </c>
      <c r="BL86" s="21">
        <v>100.881</v>
      </c>
      <c r="BM86" s="21">
        <v>105.739</v>
      </c>
      <c r="BN86" s="21">
        <v>68.554199999999994</v>
      </c>
    </row>
    <row r="87" spans="11:66" x14ac:dyDescent="0.4">
      <c r="K87" s="21">
        <v>860</v>
      </c>
      <c r="L87" s="21">
        <f t="shared" si="7"/>
        <v>1049200</v>
      </c>
      <c r="M87" s="66">
        <f t="shared" si="8"/>
        <v>2.3278568496721874</v>
      </c>
      <c r="N87" s="21"/>
      <c r="O87" s="21"/>
      <c r="P87" s="21"/>
      <c r="Q87" s="21"/>
      <c r="R87" s="21"/>
      <c r="S87" s="21"/>
      <c r="T87" s="21"/>
      <c r="U87" s="21"/>
      <c r="V87" s="21"/>
      <c r="W87" s="21"/>
      <c r="X87" s="21"/>
      <c r="Y87" s="21"/>
      <c r="Z87" s="21"/>
      <c r="AA87" s="21"/>
      <c r="AB87" s="21"/>
      <c r="AC87" s="66">
        <f t="shared" si="6"/>
        <v>-3.7353768362141243E-2</v>
      </c>
      <c r="AD87" s="66">
        <f t="shared" si="6"/>
        <v>-9.1631238469124479E-2</v>
      </c>
      <c r="AE87" s="66">
        <f t="shared" si="6"/>
        <v>-9.138717577903481E-2</v>
      </c>
      <c r="AF87" s="66">
        <f t="shared" si="5"/>
        <v>-0.16490892417715086</v>
      </c>
      <c r="AG87" s="66">
        <f t="shared" si="5"/>
        <v>-0.26436260802522404</v>
      </c>
      <c r="AH87" s="66">
        <f t="shared" si="5"/>
        <v>-0.1974537602785795</v>
      </c>
      <c r="AI87" s="66">
        <f t="shared" ref="AI87:AN101" si="9">(BI87-AV87)/AV87</f>
        <v>-0.24799545515197341</v>
      </c>
      <c r="AJ87" s="66">
        <f t="shared" si="9"/>
        <v>-0.23567089926011611</v>
      </c>
      <c r="AK87" s="66">
        <f t="shared" si="9"/>
        <v>-0.11689671754501579</v>
      </c>
      <c r="AL87" s="66">
        <f t="shared" si="9"/>
        <v>-8.5767365988490635E-2</v>
      </c>
      <c r="AM87" s="66">
        <f t="shared" si="9"/>
        <v>-8.9273410046165458E-2</v>
      </c>
      <c r="AN87" s="66">
        <f t="shared" si="9"/>
        <v>-5.1212035236559643E-2</v>
      </c>
      <c r="AO87" s="21"/>
      <c r="AP87" s="21">
        <v>77.761899999999997</v>
      </c>
      <c r="AQ87" s="21">
        <v>84.772400000000005</v>
      </c>
      <c r="AR87" s="21">
        <v>82.355099999999993</v>
      </c>
      <c r="AS87" s="21">
        <v>75.788499999999999</v>
      </c>
      <c r="AT87" s="21">
        <v>69.520799999999994</v>
      </c>
      <c r="AU87" s="21">
        <v>49.508299999999998</v>
      </c>
      <c r="AV87" s="21">
        <v>49.462600000000002</v>
      </c>
      <c r="AW87" s="21">
        <v>41.668700000000001</v>
      </c>
      <c r="AX87" s="21">
        <v>112.294</v>
      </c>
      <c r="AY87" s="21">
        <v>110.345</v>
      </c>
      <c r="AZ87" s="21">
        <v>116.104</v>
      </c>
      <c r="BA87" s="21">
        <v>72.254499999999993</v>
      </c>
      <c r="BB87" s="21"/>
      <c r="BC87" s="21">
        <v>74.857200000000006</v>
      </c>
      <c r="BD87" s="21">
        <v>77.004599999999996</v>
      </c>
      <c r="BE87" s="21">
        <v>74.828900000000004</v>
      </c>
      <c r="BF87" s="21">
        <v>63.290300000000002</v>
      </c>
      <c r="BG87" s="21">
        <v>51.142099999999999</v>
      </c>
      <c r="BH87" s="21">
        <v>39.732700000000001</v>
      </c>
      <c r="BI87" s="21">
        <v>37.196100000000001</v>
      </c>
      <c r="BJ87" s="21">
        <v>31.848600000000001</v>
      </c>
      <c r="BK87" s="21">
        <v>99.167199999999994</v>
      </c>
      <c r="BL87" s="21">
        <v>100.881</v>
      </c>
      <c r="BM87" s="21">
        <v>105.739</v>
      </c>
      <c r="BN87" s="21">
        <v>68.554199999999994</v>
      </c>
    </row>
    <row r="88" spans="11:66" x14ac:dyDescent="0.4">
      <c r="K88" s="21">
        <v>870</v>
      </c>
      <c r="L88" s="21">
        <f t="shared" si="7"/>
        <v>1061400</v>
      </c>
      <c r="M88" s="66">
        <f t="shared" si="8"/>
        <v>2.3549249525753524</v>
      </c>
      <c r="N88" s="21"/>
      <c r="O88" s="21"/>
      <c r="P88" s="21"/>
      <c r="Q88" s="21"/>
      <c r="R88" s="21"/>
      <c r="S88" s="21"/>
      <c r="T88" s="21"/>
      <c r="U88" s="21"/>
      <c r="V88" s="21"/>
      <c r="W88" s="21"/>
      <c r="X88" s="21"/>
      <c r="Y88" s="21"/>
      <c r="Z88" s="21"/>
      <c r="AA88" s="21"/>
      <c r="AB88" s="21"/>
      <c r="AC88" s="66">
        <f t="shared" si="6"/>
        <v>-3.7353768362141243E-2</v>
      </c>
      <c r="AD88" s="66">
        <f t="shared" si="6"/>
        <v>-9.1631238469124479E-2</v>
      </c>
      <c r="AE88" s="66">
        <f t="shared" si="6"/>
        <v>-9.138717577903481E-2</v>
      </c>
      <c r="AF88" s="66">
        <f t="shared" si="6"/>
        <v>-0.16490892417715086</v>
      </c>
      <c r="AG88" s="66">
        <f t="shared" si="6"/>
        <v>-0.26436260802522404</v>
      </c>
      <c r="AH88" s="66">
        <f t="shared" si="6"/>
        <v>-0.1974537602785795</v>
      </c>
      <c r="AI88" s="66">
        <f t="shared" si="9"/>
        <v>-0.24799545515197341</v>
      </c>
      <c r="AJ88" s="66">
        <f t="shared" si="9"/>
        <v>-0.23687324058585943</v>
      </c>
      <c r="AK88" s="66">
        <f t="shared" si="9"/>
        <v>-0.11689671754501579</v>
      </c>
      <c r="AL88" s="66">
        <f t="shared" si="9"/>
        <v>-8.5767365988490635E-2</v>
      </c>
      <c r="AM88" s="66">
        <f t="shared" si="9"/>
        <v>-8.9273410046165458E-2</v>
      </c>
      <c r="AN88" s="66">
        <f t="shared" si="9"/>
        <v>-5.1212035236559643E-2</v>
      </c>
      <c r="AO88" s="21"/>
      <c r="AP88" s="21">
        <v>77.761899999999997</v>
      </c>
      <c r="AQ88" s="21">
        <v>84.772400000000005</v>
      </c>
      <c r="AR88" s="21">
        <v>82.355099999999993</v>
      </c>
      <c r="AS88" s="21">
        <v>75.788499999999999</v>
      </c>
      <c r="AT88" s="21">
        <v>69.520799999999994</v>
      </c>
      <c r="AU88" s="21">
        <v>49.508299999999998</v>
      </c>
      <c r="AV88" s="21">
        <v>49.462600000000002</v>
      </c>
      <c r="AW88" s="21">
        <v>41.668700000000001</v>
      </c>
      <c r="AX88" s="21">
        <v>112.294</v>
      </c>
      <c r="AY88" s="21">
        <v>110.345</v>
      </c>
      <c r="AZ88" s="21">
        <v>116.104</v>
      </c>
      <c r="BA88" s="21">
        <v>72.254499999999993</v>
      </c>
      <c r="BB88" s="21"/>
      <c r="BC88" s="21">
        <v>74.857200000000006</v>
      </c>
      <c r="BD88" s="21">
        <v>77.004599999999996</v>
      </c>
      <c r="BE88" s="21">
        <v>74.828900000000004</v>
      </c>
      <c r="BF88" s="21">
        <v>63.290300000000002</v>
      </c>
      <c r="BG88" s="21">
        <v>51.142099999999999</v>
      </c>
      <c r="BH88" s="21">
        <v>39.732700000000001</v>
      </c>
      <c r="BI88" s="21">
        <v>37.196100000000001</v>
      </c>
      <c r="BJ88" s="21">
        <v>31.798500000000001</v>
      </c>
      <c r="BK88" s="21">
        <v>99.167199999999994</v>
      </c>
      <c r="BL88" s="21">
        <v>100.881</v>
      </c>
      <c r="BM88" s="21">
        <v>105.739</v>
      </c>
      <c r="BN88" s="21">
        <v>68.554199999999994</v>
      </c>
    </row>
    <row r="89" spans="11:66" x14ac:dyDescent="0.4">
      <c r="K89" s="21">
        <v>880</v>
      </c>
      <c r="L89" s="21">
        <f t="shared" si="7"/>
        <v>1073600</v>
      </c>
      <c r="M89" s="66">
        <f t="shared" si="8"/>
        <v>2.3819930554785174</v>
      </c>
      <c r="N89" s="21"/>
      <c r="O89" s="21"/>
      <c r="P89" s="21"/>
      <c r="Q89" s="21"/>
      <c r="R89" s="21"/>
      <c r="S89" s="21"/>
      <c r="T89" s="21"/>
      <c r="U89" s="21"/>
      <c r="V89" s="21"/>
      <c r="W89" s="21"/>
      <c r="X89" s="21"/>
      <c r="Y89" s="21"/>
      <c r="Z89" s="21"/>
      <c r="AA89" s="21"/>
      <c r="AB89" s="21"/>
      <c r="AC89" s="66">
        <f t="shared" si="6"/>
        <v>-3.7353768362141243E-2</v>
      </c>
      <c r="AD89" s="66">
        <f t="shared" si="6"/>
        <v>-9.1631238469124479E-2</v>
      </c>
      <c r="AE89" s="66">
        <f t="shared" si="6"/>
        <v>-9.138717577903481E-2</v>
      </c>
      <c r="AF89" s="66">
        <f t="shared" si="6"/>
        <v>-0.16490892417715086</v>
      </c>
      <c r="AG89" s="66">
        <f t="shared" si="6"/>
        <v>-0.26436260802522404</v>
      </c>
      <c r="AH89" s="66">
        <f t="shared" si="6"/>
        <v>-0.1974537602785795</v>
      </c>
      <c r="AI89" s="66">
        <f t="shared" si="9"/>
        <v>-0.24799545515197341</v>
      </c>
      <c r="AJ89" s="66">
        <f t="shared" si="9"/>
        <v>-0.23807318202871702</v>
      </c>
      <c r="AK89" s="66">
        <f t="shared" si="9"/>
        <v>-0.11689671754501579</v>
      </c>
      <c r="AL89" s="66">
        <f t="shared" si="9"/>
        <v>-8.5767365988490635E-2</v>
      </c>
      <c r="AM89" s="66">
        <f t="shared" si="9"/>
        <v>-8.9273410046165458E-2</v>
      </c>
      <c r="AN89" s="66">
        <f t="shared" si="9"/>
        <v>-5.1212035236559643E-2</v>
      </c>
      <c r="AO89" s="21"/>
      <c r="AP89" s="21">
        <v>77.761899999999997</v>
      </c>
      <c r="AQ89" s="21">
        <v>84.772400000000005</v>
      </c>
      <c r="AR89" s="21">
        <v>82.355099999999993</v>
      </c>
      <c r="AS89" s="21">
        <v>75.788499999999999</v>
      </c>
      <c r="AT89" s="21">
        <v>69.520799999999994</v>
      </c>
      <c r="AU89" s="21">
        <v>49.508299999999998</v>
      </c>
      <c r="AV89" s="21">
        <v>49.462600000000002</v>
      </c>
      <c r="AW89" s="21">
        <v>41.668700000000001</v>
      </c>
      <c r="AX89" s="21">
        <v>112.294</v>
      </c>
      <c r="AY89" s="21">
        <v>110.345</v>
      </c>
      <c r="AZ89" s="21">
        <v>116.104</v>
      </c>
      <c r="BA89" s="21">
        <v>72.254499999999993</v>
      </c>
      <c r="BB89" s="21"/>
      <c r="BC89" s="21">
        <v>74.857200000000006</v>
      </c>
      <c r="BD89" s="21">
        <v>77.004599999999996</v>
      </c>
      <c r="BE89" s="21">
        <v>74.828900000000004</v>
      </c>
      <c r="BF89" s="21">
        <v>63.290300000000002</v>
      </c>
      <c r="BG89" s="21">
        <v>51.142099999999999</v>
      </c>
      <c r="BH89" s="21">
        <v>39.732700000000001</v>
      </c>
      <c r="BI89" s="21">
        <v>37.196100000000001</v>
      </c>
      <c r="BJ89" s="21">
        <v>31.7485</v>
      </c>
      <c r="BK89" s="21">
        <v>99.167199999999994</v>
      </c>
      <c r="BL89" s="21">
        <v>100.881</v>
      </c>
      <c r="BM89" s="21">
        <v>105.739</v>
      </c>
      <c r="BN89" s="21">
        <v>68.554199999999994</v>
      </c>
    </row>
    <row r="90" spans="11:66" x14ac:dyDescent="0.4">
      <c r="K90" s="21">
        <v>890</v>
      </c>
      <c r="L90" s="21">
        <f t="shared" si="7"/>
        <v>1085800</v>
      </c>
      <c r="M90" s="66">
        <f t="shared" si="8"/>
        <v>2.4090611583816823</v>
      </c>
      <c r="N90" s="21"/>
      <c r="O90" s="21"/>
      <c r="P90" s="21"/>
      <c r="Q90" s="21"/>
      <c r="R90" s="21"/>
      <c r="S90" s="21"/>
      <c r="T90" s="21"/>
      <c r="U90" s="21"/>
      <c r="V90" s="21"/>
      <c r="W90" s="21"/>
      <c r="X90" s="21"/>
      <c r="Y90" s="21"/>
      <c r="Z90" s="21"/>
      <c r="AA90" s="21"/>
      <c r="AB90" s="21"/>
      <c r="AC90" s="66">
        <f t="shared" si="6"/>
        <v>-3.7353768362141243E-2</v>
      </c>
      <c r="AD90" s="66">
        <f t="shared" si="6"/>
        <v>-9.1631238469124479E-2</v>
      </c>
      <c r="AE90" s="66">
        <f t="shared" si="6"/>
        <v>-9.138717577903481E-2</v>
      </c>
      <c r="AF90" s="66">
        <f t="shared" si="6"/>
        <v>-0.16490892417715086</v>
      </c>
      <c r="AG90" s="66">
        <f t="shared" si="6"/>
        <v>-0.26436260802522404</v>
      </c>
      <c r="AH90" s="66">
        <f t="shared" si="6"/>
        <v>-0.1974537602785795</v>
      </c>
      <c r="AI90" s="66">
        <f t="shared" si="9"/>
        <v>-0.24799545515197341</v>
      </c>
      <c r="AJ90" s="66">
        <f t="shared" si="9"/>
        <v>-0.23927552335446034</v>
      </c>
      <c r="AK90" s="66">
        <f t="shared" si="9"/>
        <v>-0.11689671754501579</v>
      </c>
      <c r="AL90" s="66">
        <f t="shared" si="9"/>
        <v>-8.5767365988490635E-2</v>
      </c>
      <c r="AM90" s="66">
        <f t="shared" si="9"/>
        <v>-8.9273410046165458E-2</v>
      </c>
      <c r="AN90" s="66">
        <f t="shared" si="9"/>
        <v>-5.1212035236559643E-2</v>
      </c>
      <c r="AO90" s="21"/>
      <c r="AP90" s="21">
        <v>77.761899999999997</v>
      </c>
      <c r="AQ90" s="21">
        <v>84.772400000000005</v>
      </c>
      <c r="AR90" s="21">
        <v>82.355099999999993</v>
      </c>
      <c r="AS90" s="21">
        <v>75.788499999999999</v>
      </c>
      <c r="AT90" s="21">
        <v>69.520799999999994</v>
      </c>
      <c r="AU90" s="21">
        <v>49.508299999999998</v>
      </c>
      <c r="AV90" s="21">
        <v>49.462600000000002</v>
      </c>
      <c r="AW90" s="21">
        <v>41.668700000000001</v>
      </c>
      <c r="AX90" s="21">
        <v>112.294</v>
      </c>
      <c r="AY90" s="21">
        <v>110.345</v>
      </c>
      <c r="AZ90" s="21">
        <v>116.104</v>
      </c>
      <c r="BA90" s="21">
        <v>72.254499999999993</v>
      </c>
      <c r="BB90" s="21"/>
      <c r="BC90" s="21">
        <v>74.857200000000006</v>
      </c>
      <c r="BD90" s="21">
        <v>77.004599999999996</v>
      </c>
      <c r="BE90" s="21">
        <v>74.828900000000004</v>
      </c>
      <c r="BF90" s="21">
        <v>63.290300000000002</v>
      </c>
      <c r="BG90" s="21">
        <v>51.142099999999999</v>
      </c>
      <c r="BH90" s="21">
        <v>39.732700000000001</v>
      </c>
      <c r="BI90" s="21">
        <v>37.196100000000001</v>
      </c>
      <c r="BJ90" s="21">
        <v>31.698399999999999</v>
      </c>
      <c r="BK90" s="21">
        <v>99.167199999999994</v>
      </c>
      <c r="BL90" s="21">
        <v>100.881</v>
      </c>
      <c r="BM90" s="21">
        <v>105.739</v>
      </c>
      <c r="BN90" s="21">
        <v>68.554199999999994</v>
      </c>
    </row>
    <row r="91" spans="11:66" x14ac:dyDescent="0.4">
      <c r="K91" s="21">
        <v>900</v>
      </c>
      <c r="L91" s="21">
        <f t="shared" si="7"/>
        <v>1098000</v>
      </c>
      <c r="M91" s="66">
        <f t="shared" si="8"/>
        <v>2.4361292612848473</v>
      </c>
      <c r="N91" s="21"/>
      <c r="O91" s="21"/>
      <c r="P91" s="21"/>
      <c r="Q91" s="21"/>
      <c r="R91" s="21"/>
      <c r="S91" s="21"/>
      <c r="T91" s="21"/>
      <c r="U91" s="21"/>
      <c r="V91" s="21"/>
      <c r="W91" s="21"/>
      <c r="X91" s="21"/>
      <c r="Y91" s="21"/>
      <c r="Z91" s="21"/>
      <c r="AA91" s="21"/>
      <c r="AB91" s="21"/>
      <c r="AC91" s="66">
        <f t="shared" si="6"/>
        <v>-3.7353768362141243E-2</v>
      </c>
      <c r="AD91" s="66">
        <f t="shared" si="6"/>
        <v>-9.1631238469124479E-2</v>
      </c>
      <c r="AE91" s="66">
        <f t="shared" si="6"/>
        <v>-9.138717577903481E-2</v>
      </c>
      <c r="AF91" s="66">
        <f t="shared" si="6"/>
        <v>-0.16490892417715086</v>
      </c>
      <c r="AG91" s="66">
        <f t="shared" si="6"/>
        <v>-0.26436260802522404</v>
      </c>
      <c r="AH91" s="66">
        <f t="shared" si="6"/>
        <v>-0.1974537602785795</v>
      </c>
      <c r="AI91" s="66">
        <f t="shared" si="9"/>
        <v>-0.24799545515197341</v>
      </c>
      <c r="AJ91" s="66">
        <f t="shared" si="9"/>
        <v>-0.24047546479731793</v>
      </c>
      <c r="AK91" s="66">
        <f t="shared" si="9"/>
        <v>-0.11689671754501579</v>
      </c>
      <c r="AL91" s="66">
        <f t="shared" si="9"/>
        <v>-8.5767365988490635E-2</v>
      </c>
      <c r="AM91" s="66">
        <f t="shared" si="9"/>
        <v>-8.9273410046165458E-2</v>
      </c>
      <c r="AN91" s="66">
        <f t="shared" si="9"/>
        <v>-5.1212035236559643E-2</v>
      </c>
      <c r="AO91" s="21"/>
      <c r="AP91" s="21">
        <v>77.761899999999997</v>
      </c>
      <c r="AQ91" s="21">
        <v>84.772400000000005</v>
      </c>
      <c r="AR91" s="21">
        <v>82.355099999999993</v>
      </c>
      <c r="AS91" s="21">
        <v>75.788499999999999</v>
      </c>
      <c r="AT91" s="21">
        <v>69.520799999999994</v>
      </c>
      <c r="AU91" s="21">
        <v>49.508299999999998</v>
      </c>
      <c r="AV91" s="21">
        <v>49.462600000000002</v>
      </c>
      <c r="AW91" s="21">
        <v>41.668700000000001</v>
      </c>
      <c r="AX91" s="21">
        <v>112.294</v>
      </c>
      <c r="AY91" s="21">
        <v>110.345</v>
      </c>
      <c r="AZ91" s="21">
        <v>116.104</v>
      </c>
      <c r="BA91" s="21">
        <v>72.254499999999993</v>
      </c>
      <c r="BB91" s="21"/>
      <c r="BC91" s="21">
        <v>74.857200000000006</v>
      </c>
      <c r="BD91" s="21">
        <v>77.004599999999996</v>
      </c>
      <c r="BE91" s="21">
        <v>74.828900000000004</v>
      </c>
      <c r="BF91" s="21">
        <v>63.290300000000002</v>
      </c>
      <c r="BG91" s="21">
        <v>51.142099999999999</v>
      </c>
      <c r="BH91" s="21">
        <v>39.732700000000001</v>
      </c>
      <c r="BI91" s="21">
        <v>37.196100000000001</v>
      </c>
      <c r="BJ91" s="21">
        <v>31.648399999999999</v>
      </c>
      <c r="BK91" s="21">
        <v>99.167199999999994</v>
      </c>
      <c r="BL91" s="21">
        <v>100.881</v>
      </c>
      <c r="BM91" s="21">
        <v>105.739</v>
      </c>
      <c r="BN91" s="21">
        <v>68.554199999999994</v>
      </c>
    </row>
    <row r="92" spans="11:66" x14ac:dyDescent="0.4">
      <c r="K92" s="21">
        <v>910</v>
      </c>
      <c r="L92" s="21">
        <f t="shared" si="7"/>
        <v>1110200</v>
      </c>
      <c r="M92" s="66">
        <f t="shared" si="8"/>
        <v>2.4631973641880123</v>
      </c>
      <c r="N92" s="21"/>
      <c r="O92" s="21"/>
      <c r="P92" s="21"/>
      <c r="Q92" s="21"/>
      <c r="R92" s="21"/>
      <c r="S92" s="21"/>
      <c r="T92" s="21"/>
      <c r="U92" s="21"/>
      <c r="V92" s="21"/>
      <c r="W92" s="21"/>
      <c r="X92" s="21"/>
      <c r="Y92" s="21"/>
      <c r="Z92" s="21"/>
      <c r="AA92" s="21"/>
      <c r="AB92" s="21"/>
      <c r="AC92" s="66">
        <f t="shared" si="6"/>
        <v>-3.7353768362141243E-2</v>
      </c>
      <c r="AD92" s="66">
        <f t="shared" si="6"/>
        <v>-9.1631238469124479E-2</v>
      </c>
      <c r="AE92" s="66">
        <f t="shared" si="6"/>
        <v>-9.138717577903481E-2</v>
      </c>
      <c r="AF92" s="66">
        <f t="shared" si="6"/>
        <v>-0.16490892417715086</v>
      </c>
      <c r="AG92" s="66">
        <f t="shared" si="6"/>
        <v>-0.26436260802522404</v>
      </c>
      <c r="AH92" s="66">
        <f t="shared" si="6"/>
        <v>-0.1974537602785795</v>
      </c>
      <c r="AI92" s="66">
        <f t="shared" si="9"/>
        <v>-0.24799545515197341</v>
      </c>
      <c r="AJ92" s="66">
        <f t="shared" si="9"/>
        <v>-0.24167780612306125</v>
      </c>
      <c r="AK92" s="66">
        <f t="shared" si="9"/>
        <v>-0.11689671754501579</v>
      </c>
      <c r="AL92" s="66">
        <f t="shared" si="9"/>
        <v>-8.5767365988490635E-2</v>
      </c>
      <c r="AM92" s="66">
        <f t="shared" si="9"/>
        <v>-8.9273410046165458E-2</v>
      </c>
      <c r="AN92" s="66">
        <f t="shared" si="9"/>
        <v>-5.1212035236559643E-2</v>
      </c>
      <c r="AO92" s="21"/>
      <c r="AP92" s="21">
        <v>77.761899999999997</v>
      </c>
      <c r="AQ92" s="21">
        <v>84.772400000000005</v>
      </c>
      <c r="AR92" s="21">
        <v>82.355099999999993</v>
      </c>
      <c r="AS92" s="21">
        <v>75.788499999999999</v>
      </c>
      <c r="AT92" s="21">
        <v>69.520799999999994</v>
      </c>
      <c r="AU92" s="21">
        <v>49.508299999999998</v>
      </c>
      <c r="AV92" s="21">
        <v>49.462600000000002</v>
      </c>
      <c r="AW92" s="21">
        <v>41.668700000000001</v>
      </c>
      <c r="AX92" s="21">
        <v>112.294</v>
      </c>
      <c r="AY92" s="21">
        <v>110.345</v>
      </c>
      <c r="AZ92" s="21">
        <v>116.104</v>
      </c>
      <c r="BA92" s="21">
        <v>72.254499999999993</v>
      </c>
      <c r="BB92" s="21"/>
      <c r="BC92" s="21">
        <v>74.857200000000006</v>
      </c>
      <c r="BD92" s="21">
        <v>77.004599999999996</v>
      </c>
      <c r="BE92" s="21">
        <v>74.828900000000004</v>
      </c>
      <c r="BF92" s="21">
        <v>63.290300000000002</v>
      </c>
      <c r="BG92" s="21">
        <v>51.142099999999999</v>
      </c>
      <c r="BH92" s="21">
        <v>39.732700000000001</v>
      </c>
      <c r="BI92" s="21">
        <v>37.196100000000001</v>
      </c>
      <c r="BJ92" s="21">
        <v>31.598299999999998</v>
      </c>
      <c r="BK92" s="21">
        <v>99.167199999999994</v>
      </c>
      <c r="BL92" s="21">
        <v>100.881</v>
      </c>
      <c r="BM92" s="21">
        <v>105.739</v>
      </c>
      <c r="BN92" s="21">
        <v>68.554199999999994</v>
      </c>
    </row>
    <row r="93" spans="11:66" x14ac:dyDescent="0.4">
      <c r="K93" s="21">
        <v>920</v>
      </c>
      <c r="L93" s="21">
        <f t="shared" si="7"/>
        <v>1122400</v>
      </c>
      <c r="M93" s="66">
        <f t="shared" si="8"/>
        <v>2.4902654670911772</v>
      </c>
      <c r="N93" s="21"/>
      <c r="O93" s="21"/>
      <c r="P93" s="21"/>
      <c r="Q93" s="21"/>
      <c r="R93" s="21"/>
      <c r="S93" s="21"/>
      <c r="T93" s="21"/>
      <c r="U93" s="21"/>
      <c r="V93" s="21"/>
      <c r="W93" s="21"/>
      <c r="X93" s="21"/>
      <c r="Y93" s="21"/>
      <c r="Z93" s="21"/>
      <c r="AA93" s="21"/>
      <c r="AB93" s="21"/>
      <c r="AC93" s="66">
        <f t="shared" si="6"/>
        <v>-3.7353768362141243E-2</v>
      </c>
      <c r="AD93" s="66">
        <f t="shared" si="6"/>
        <v>-9.1631238469124479E-2</v>
      </c>
      <c r="AE93" s="66">
        <f t="shared" si="6"/>
        <v>-9.138717577903481E-2</v>
      </c>
      <c r="AF93" s="66">
        <f t="shared" si="6"/>
        <v>-0.16490892417715086</v>
      </c>
      <c r="AG93" s="66">
        <f t="shared" si="6"/>
        <v>-0.26436260802522404</v>
      </c>
      <c r="AH93" s="66">
        <f t="shared" si="6"/>
        <v>-0.1974537602785795</v>
      </c>
      <c r="AI93" s="66">
        <f t="shared" si="9"/>
        <v>-0.24799545515197341</v>
      </c>
      <c r="AJ93" s="66">
        <f t="shared" si="9"/>
        <v>-0.24287774756591879</v>
      </c>
      <c r="AK93" s="66">
        <f t="shared" si="9"/>
        <v>-0.11689671754501579</v>
      </c>
      <c r="AL93" s="66">
        <f t="shared" si="9"/>
        <v>-8.5767365988490635E-2</v>
      </c>
      <c r="AM93" s="66">
        <f t="shared" si="9"/>
        <v>-8.9273410046165458E-2</v>
      </c>
      <c r="AN93" s="66">
        <f t="shared" si="9"/>
        <v>-5.1212035236559643E-2</v>
      </c>
      <c r="AO93" s="21"/>
      <c r="AP93" s="21">
        <v>77.761899999999997</v>
      </c>
      <c r="AQ93" s="21">
        <v>84.772400000000005</v>
      </c>
      <c r="AR93" s="21">
        <v>82.355099999999993</v>
      </c>
      <c r="AS93" s="21">
        <v>75.788499999999999</v>
      </c>
      <c r="AT93" s="21">
        <v>69.520799999999994</v>
      </c>
      <c r="AU93" s="21">
        <v>49.508299999999998</v>
      </c>
      <c r="AV93" s="21">
        <v>49.462600000000002</v>
      </c>
      <c r="AW93" s="21">
        <v>41.668700000000001</v>
      </c>
      <c r="AX93" s="21">
        <v>112.294</v>
      </c>
      <c r="AY93" s="21">
        <v>110.345</v>
      </c>
      <c r="AZ93" s="21">
        <v>116.104</v>
      </c>
      <c r="BA93" s="21">
        <v>72.254499999999993</v>
      </c>
      <c r="BB93" s="21"/>
      <c r="BC93" s="21">
        <v>74.857200000000006</v>
      </c>
      <c r="BD93" s="21">
        <v>77.004599999999996</v>
      </c>
      <c r="BE93" s="21">
        <v>74.828900000000004</v>
      </c>
      <c r="BF93" s="21">
        <v>63.290300000000002</v>
      </c>
      <c r="BG93" s="21">
        <v>51.142099999999999</v>
      </c>
      <c r="BH93" s="21">
        <v>39.732700000000001</v>
      </c>
      <c r="BI93" s="21">
        <v>37.196100000000001</v>
      </c>
      <c r="BJ93" s="21">
        <v>31.548300000000001</v>
      </c>
      <c r="BK93" s="21">
        <v>99.167199999999994</v>
      </c>
      <c r="BL93" s="21">
        <v>100.881</v>
      </c>
      <c r="BM93" s="21">
        <v>105.739</v>
      </c>
      <c r="BN93" s="21">
        <v>68.554199999999994</v>
      </c>
    </row>
    <row r="94" spans="11:66" x14ac:dyDescent="0.4">
      <c r="K94" s="21">
        <v>930</v>
      </c>
      <c r="L94" s="21">
        <f t="shared" si="7"/>
        <v>1134600</v>
      </c>
      <c r="M94" s="66">
        <f t="shared" si="8"/>
        <v>2.5173335699943422</v>
      </c>
      <c r="N94" s="21"/>
      <c r="O94" s="21"/>
      <c r="P94" s="21"/>
      <c r="Q94" s="21"/>
      <c r="R94" s="21"/>
      <c r="S94" s="21"/>
      <c r="T94" s="21"/>
      <c r="U94" s="21"/>
      <c r="V94" s="21"/>
      <c r="W94" s="21"/>
      <c r="X94" s="21"/>
      <c r="Y94" s="21"/>
      <c r="Z94" s="21"/>
      <c r="AA94" s="21"/>
      <c r="AB94" s="21"/>
      <c r="AC94" s="66">
        <f t="shared" si="6"/>
        <v>-3.7353768362141243E-2</v>
      </c>
      <c r="AD94" s="66">
        <f t="shared" si="6"/>
        <v>-9.1631238469124479E-2</v>
      </c>
      <c r="AE94" s="66">
        <f t="shared" si="6"/>
        <v>-9.138717577903481E-2</v>
      </c>
      <c r="AF94" s="66">
        <f t="shared" si="6"/>
        <v>-0.16490892417715086</v>
      </c>
      <c r="AG94" s="66">
        <f t="shared" si="6"/>
        <v>-0.26436260802522404</v>
      </c>
      <c r="AH94" s="66">
        <f t="shared" si="6"/>
        <v>-0.1974537602785795</v>
      </c>
      <c r="AI94" s="66">
        <f t="shared" si="9"/>
        <v>-0.24799545515197341</v>
      </c>
      <c r="AJ94" s="66">
        <f t="shared" si="9"/>
        <v>-0.24408008889166211</v>
      </c>
      <c r="AK94" s="66">
        <f t="shared" si="9"/>
        <v>-0.11689671754501579</v>
      </c>
      <c r="AL94" s="66">
        <f t="shared" si="9"/>
        <v>-8.5767365988490635E-2</v>
      </c>
      <c r="AM94" s="66">
        <f t="shared" si="9"/>
        <v>-8.9273410046165458E-2</v>
      </c>
      <c r="AN94" s="66">
        <f t="shared" si="9"/>
        <v>-5.1212035236559643E-2</v>
      </c>
      <c r="AO94" s="21"/>
      <c r="AP94" s="21">
        <v>77.761899999999997</v>
      </c>
      <c r="AQ94" s="21">
        <v>84.772400000000005</v>
      </c>
      <c r="AR94" s="21">
        <v>82.355099999999993</v>
      </c>
      <c r="AS94" s="21">
        <v>75.788499999999999</v>
      </c>
      <c r="AT94" s="21">
        <v>69.520799999999994</v>
      </c>
      <c r="AU94" s="21">
        <v>49.508299999999998</v>
      </c>
      <c r="AV94" s="21">
        <v>49.462600000000002</v>
      </c>
      <c r="AW94" s="21">
        <v>41.668700000000001</v>
      </c>
      <c r="AX94" s="21">
        <v>112.294</v>
      </c>
      <c r="AY94" s="21">
        <v>110.345</v>
      </c>
      <c r="AZ94" s="21">
        <v>116.104</v>
      </c>
      <c r="BA94" s="21">
        <v>72.254499999999993</v>
      </c>
      <c r="BB94" s="21"/>
      <c r="BC94" s="21">
        <v>74.857200000000006</v>
      </c>
      <c r="BD94" s="21">
        <v>77.004599999999996</v>
      </c>
      <c r="BE94" s="21">
        <v>74.828900000000004</v>
      </c>
      <c r="BF94" s="21">
        <v>63.290300000000002</v>
      </c>
      <c r="BG94" s="21">
        <v>51.142099999999999</v>
      </c>
      <c r="BH94" s="21">
        <v>39.732700000000001</v>
      </c>
      <c r="BI94" s="21">
        <v>37.196100000000001</v>
      </c>
      <c r="BJ94" s="21">
        <v>31.498200000000001</v>
      </c>
      <c r="BK94" s="21">
        <v>99.167199999999994</v>
      </c>
      <c r="BL94" s="21">
        <v>100.881</v>
      </c>
      <c r="BM94" s="21">
        <v>105.739</v>
      </c>
      <c r="BN94" s="21">
        <v>68.554199999999994</v>
      </c>
    </row>
    <row r="95" spans="11:66" x14ac:dyDescent="0.4">
      <c r="K95" s="21">
        <v>940</v>
      </c>
      <c r="L95" s="21">
        <f t="shared" si="7"/>
        <v>1146800</v>
      </c>
      <c r="M95" s="66">
        <f t="shared" si="8"/>
        <v>2.5444016728975072</v>
      </c>
      <c r="N95" s="21"/>
      <c r="O95" s="21"/>
      <c r="P95" s="21"/>
      <c r="Q95" s="21"/>
      <c r="R95" s="21"/>
      <c r="S95" s="21"/>
      <c r="T95" s="21"/>
      <c r="U95" s="21"/>
      <c r="V95" s="21"/>
      <c r="W95" s="21"/>
      <c r="X95" s="21"/>
      <c r="Y95" s="21"/>
      <c r="Z95" s="21"/>
      <c r="AA95" s="21"/>
      <c r="AB95" s="21"/>
      <c r="AC95" s="66">
        <f t="shared" si="6"/>
        <v>-3.7353768362141243E-2</v>
      </c>
      <c r="AD95" s="66">
        <f t="shared" si="6"/>
        <v>-9.1631238469124479E-2</v>
      </c>
      <c r="AE95" s="66">
        <f t="shared" si="6"/>
        <v>-9.138717577903481E-2</v>
      </c>
      <c r="AF95" s="66">
        <f t="shared" si="6"/>
        <v>-0.16490892417715086</v>
      </c>
      <c r="AG95" s="66">
        <f t="shared" si="6"/>
        <v>-0.26436260802522404</v>
      </c>
      <c r="AH95" s="66">
        <f t="shared" si="6"/>
        <v>-0.1974537602785795</v>
      </c>
      <c r="AI95" s="66">
        <f t="shared" si="9"/>
        <v>-0.24799545515197341</v>
      </c>
      <c r="AJ95" s="66">
        <f t="shared" si="9"/>
        <v>-0.2452800303345197</v>
      </c>
      <c r="AK95" s="66">
        <f t="shared" si="9"/>
        <v>-0.11689671754501579</v>
      </c>
      <c r="AL95" s="66">
        <f t="shared" si="9"/>
        <v>-8.5767365988490635E-2</v>
      </c>
      <c r="AM95" s="66">
        <f t="shared" si="9"/>
        <v>-8.9273410046165458E-2</v>
      </c>
      <c r="AN95" s="66">
        <f t="shared" si="9"/>
        <v>-5.1212035236559643E-2</v>
      </c>
      <c r="AO95" s="21"/>
      <c r="AP95" s="21">
        <v>77.761899999999997</v>
      </c>
      <c r="AQ95" s="21">
        <v>84.772400000000005</v>
      </c>
      <c r="AR95" s="21">
        <v>82.355099999999993</v>
      </c>
      <c r="AS95" s="21">
        <v>75.788499999999999</v>
      </c>
      <c r="AT95" s="21">
        <v>69.520799999999994</v>
      </c>
      <c r="AU95" s="21">
        <v>49.508299999999998</v>
      </c>
      <c r="AV95" s="21">
        <v>49.462600000000002</v>
      </c>
      <c r="AW95" s="21">
        <v>41.668700000000001</v>
      </c>
      <c r="AX95" s="21">
        <v>112.294</v>
      </c>
      <c r="AY95" s="21">
        <v>110.345</v>
      </c>
      <c r="AZ95" s="21">
        <v>116.104</v>
      </c>
      <c r="BA95" s="21">
        <v>72.254499999999993</v>
      </c>
      <c r="BB95" s="21"/>
      <c r="BC95" s="21">
        <v>74.857200000000006</v>
      </c>
      <c r="BD95" s="21">
        <v>77.004599999999996</v>
      </c>
      <c r="BE95" s="21">
        <v>74.828900000000004</v>
      </c>
      <c r="BF95" s="21">
        <v>63.290300000000002</v>
      </c>
      <c r="BG95" s="21">
        <v>51.142099999999999</v>
      </c>
      <c r="BH95" s="21">
        <v>39.732700000000001</v>
      </c>
      <c r="BI95" s="21">
        <v>37.196100000000001</v>
      </c>
      <c r="BJ95" s="21">
        <v>31.4482</v>
      </c>
      <c r="BK95" s="21">
        <v>99.167199999999994</v>
      </c>
      <c r="BL95" s="21">
        <v>100.881</v>
      </c>
      <c r="BM95" s="21">
        <v>105.739</v>
      </c>
      <c r="BN95" s="21">
        <v>68.554199999999994</v>
      </c>
    </row>
    <row r="96" spans="11:66" x14ac:dyDescent="0.4">
      <c r="K96" s="21">
        <v>950</v>
      </c>
      <c r="L96" s="21">
        <f t="shared" si="7"/>
        <v>1159000</v>
      </c>
      <c r="M96" s="66">
        <f t="shared" si="8"/>
        <v>2.5714697758006722</v>
      </c>
      <c r="N96" s="21"/>
      <c r="O96" s="21"/>
      <c r="P96" s="21"/>
      <c r="Q96" s="21"/>
      <c r="R96" s="21"/>
      <c r="S96" s="21"/>
      <c r="T96" s="21"/>
      <c r="U96" s="21"/>
      <c r="V96" s="21"/>
      <c r="W96" s="21"/>
      <c r="X96" s="21"/>
      <c r="Y96" s="21"/>
      <c r="Z96" s="21"/>
      <c r="AA96" s="21"/>
      <c r="AB96" s="21"/>
      <c r="AC96" s="66">
        <f t="shared" si="6"/>
        <v>-3.7353768362141243E-2</v>
      </c>
      <c r="AD96" s="66">
        <f t="shared" si="6"/>
        <v>-9.1631238469124479E-2</v>
      </c>
      <c r="AE96" s="66">
        <f t="shared" si="6"/>
        <v>-9.138717577903481E-2</v>
      </c>
      <c r="AF96" s="66">
        <f t="shared" si="6"/>
        <v>-0.16490892417715086</v>
      </c>
      <c r="AG96" s="66">
        <f t="shared" si="6"/>
        <v>-0.26436260802522404</v>
      </c>
      <c r="AH96" s="66">
        <f t="shared" si="6"/>
        <v>-0.1974537602785795</v>
      </c>
      <c r="AI96" s="66">
        <f t="shared" si="9"/>
        <v>-0.24799545515197341</v>
      </c>
      <c r="AJ96" s="66">
        <f t="shared" si="9"/>
        <v>-0.24647997177737729</v>
      </c>
      <c r="AK96" s="66">
        <f t="shared" si="9"/>
        <v>-0.11689671754501579</v>
      </c>
      <c r="AL96" s="66">
        <f t="shared" si="9"/>
        <v>-8.5767365988490635E-2</v>
      </c>
      <c r="AM96" s="66">
        <f t="shared" si="9"/>
        <v>-8.9273410046165458E-2</v>
      </c>
      <c r="AN96" s="66">
        <f t="shared" si="9"/>
        <v>-5.1212035236559643E-2</v>
      </c>
      <c r="AO96" s="21"/>
      <c r="AP96" s="21">
        <v>77.761899999999997</v>
      </c>
      <c r="AQ96" s="21">
        <v>84.772400000000005</v>
      </c>
      <c r="AR96" s="21">
        <v>82.355099999999993</v>
      </c>
      <c r="AS96" s="21">
        <v>75.788499999999999</v>
      </c>
      <c r="AT96" s="21">
        <v>69.520799999999994</v>
      </c>
      <c r="AU96" s="21">
        <v>49.508299999999998</v>
      </c>
      <c r="AV96" s="21">
        <v>49.462600000000002</v>
      </c>
      <c r="AW96" s="21">
        <v>41.668700000000001</v>
      </c>
      <c r="AX96" s="21">
        <v>112.294</v>
      </c>
      <c r="AY96" s="21">
        <v>110.345</v>
      </c>
      <c r="AZ96" s="21">
        <v>116.104</v>
      </c>
      <c r="BA96" s="21">
        <v>72.254499999999993</v>
      </c>
      <c r="BB96" s="21"/>
      <c r="BC96" s="21">
        <v>74.857200000000006</v>
      </c>
      <c r="BD96" s="21">
        <v>77.004599999999996</v>
      </c>
      <c r="BE96" s="21">
        <v>74.828900000000004</v>
      </c>
      <c r="BF96" s="21">
        <v>63.290300000000002</v>
      </c>
      <c r="BG96" s="21">
        <v>51.142099999999999</v>
      </c>
      <c r="BH96" s="21">
        <v>39.732700000000001</v>
      </c>
      <c r="BI96" s="21">
        <v>37.196100000000001</v>
      </c>
      <c r="BJ96" s="21">
        <v>31.398199999999999</v>
      </c>
      <c r="BK96" s="21">
        <v>99.167199999999994</v>
      </c>
      <c r="BL96" s="21">
        <v>100.881</v>
      </c>
      <c r="BM96" s="21">
        <v>105.739</v>
      </c>
      <c r="BN96" s="21">
        <v>68.554199999999994</v>
      </c>
    </row>
    <row r="97" spans="11:66" x14ac:dyDescent="0.4">
      <c r="K97" s="21">
        <v>960</v>
      </c>
      <c r="L97" s="21">
        <f t="shared" si="7"/>
        <v>1171200</v>
      </c>
      <c r="M97" s="66">
        <f t="shared" si="8"/>
        <v>2.5985378787038371</v>
      </c>
      <c r="N97" s="21"/>
      <c r="O97" s="21"/>
      <c r="P97" s="21"/>
      <c r="Q97" s="21"/>
      <c r="R97" s="21"/>
      <c r="S97" s="21"/>
      <c r="T97" s="21"/>
      <c r="U97" s="21"/>
      <c r="V97" s="21"/>
      <c r="W97" s="21"/>
      <c r="X97" s="21"/>
      <c r="Y97" s="21"/>
      <c r="Z97" s="21"/>
      <c r="AA97" s="21"/>
      <c r="AB97" s="21"/>
      <c r="AC97" s="66">
        <f t="shared" si="6"/>
        <v>-3.7353768362141243E-2</v>
      </c>
      <c r="AD97" s="66">
        <f t="shared" si="6"/>
        <v>-9.1631238469124479E-2</v>
      </c>
      <c r="AE97" s="66">
        <f t="shared" si="6"/>
        <v>-9.138717577903481E-2</v>
      </c>
      <c r="AF97" s="66">
        <f t="shared" si="6"/>
        <v>-0.16490892417715086</v>
      </c>
      <c r="AG97" s="66">
        <f t="shared" si="6"/>
        <v>-0.26436260802522404</v>
      </c>
      <c r="AH97" s="66">
        <f t="shared" si="6"/>
        <v>-0.1974537602785795</v>
      </c>
      <c r="AI97" s="66">
        <f t="shared" si="9"/>
        <v>-0.24799545515197341</v>
      </c>
      <c r="AJ97" s="66">
        <f t="shared" si="9"/>
        <v>-0.24768231310312061</v>
      </c>
      <c r="AK97" s="66">
        <f t="shared" si="9"/>
        <v>-0.11689671754501579</v>
      </c>
      <c r="AL97" s="66">
        <f t="shared" si="9"/>
        <v>-8.5767365988490635E-2</v>
      </c>
      <c r="AM97" s="66">
        <f t="shared" si="9"/>
        <v>-8.9273410046165458E-2</v>
      </c>
      <c r="AN97" s="66">
        <f t="shared" si="9"/>
        <v>-5.1212035236559643E-2</v>
      </c>
      <c r="AO97" s="21"/>
      <c r="AP97" s="21">
        <v>77.761899999999997</v>
      </c>
      <c r="AQ97" s="21">
        <v>84.772400000000005</v>
      </c>
      <c r="AR97" s="21">
        <v>82.355099999999993</v>
      </c>
      <c r="AS97" s="21">
        <v>75.788499999999999</v>
      </c>
      <c r="AT97" s="21">
        <v>69.520799999999994</v>
      </c>
      <c r="AU97" s="21">
        <v>49.508299999999998</v>
      </c>
      <c r="AV97" s="21">
        <v>49.462600000000002</v>
      </c>
      <c r="AW97" s="21">
        <v>41.668700000000001</v>
      </c>
      <c r="AX97" s="21">
        <v>112.294</v>
      </c>
      <c r="AY97" s="21">
        <v>110.345</v>
      </c>
      <c r="AZ97" s="21">
        <v>116.104</v>
      </c>
      <c r="BA97" s="21">
        <v>72.254499999999993</v>
      </c>
      <c r="BB97" s="21"/>
      <c r="BC97" s="21">
        <v>74.857200000000006</v>
      </c>
      <c r="BD97" s="21">
        <v>77.004599999999996</v>
      </c>
      <c r="BE97" s="21">
        <v>74.828900000000004</v>
      </c>
      <c r="BF97" s="21">
        <v>63.290300000000002</v>
      </c>
      <c r="BG97" s="21">
        <v>51.142099999999999</v>
      </c>
      <c r="BH97" s="21">
        <v>39.732700000000001</v>
      </c>
      <c r="BI97" s="21">
        <v>37.196100000000001</v>
      </c>
      <c r="BJ97" s="21">
        <v>31.348099999999999</v>
      </c>
      <c r="BK97" s="21">
        <v>99.167199999999994</v>
      </c>
      <c r="BL97" s="21">
        <v>100.881</v>
      </c>
      <c r="BM97" s="21">
        <v>105.739</v>
      </c>
      <c r="BN97" s="21">
        <v>68.554199999999994</v>
      </c>
    </row>
    <row r="98" spans="11:66" x14ac:dyDescent="0.4">
      <c r="K98" s="21">
        <v>970</v>
      </c>
      <c r="L98" s="21">
        <f t="shared" si="7"/>
        <v>1183400</v>
      </c>
      <c r="M98" s="66">
        <f t="shared" si="8"/>
        <v>2.6256059816070021</v>
      </c>
      <c r="N98" s="21"/>
      <c r="O98" s="21"/>
      <c r="P98" s="21"/>
      <c r="Q98" s="21"/>
      <c r="R98" s="21"/>
      <c r="S98" s="21"/>
      <c r="T98" s="21"/>
      <c r="U98" s="21"/>
      <c r="V98" s="21"/>
      <c r="W98" s="21"/>
      <c r="X98" s="21"/>
      <c r="Y98" s="21"/>
      <c r="Z98" s="21"/>
      <c r="AA98" s="21"/>
      <c r="AB98" s="21"/>
      <c r="AC98" s="66">
        <f t="shared" si="6"/>
        <v>-3.7353768362141243E-2</v>
      </c>
      <c r="AD98" s="66">
        <f t="shared" si="6"/>
        <v>-9.1631238469124479E-2</v>
      </c>
      <c r="AE98" s="66">
        <f t="shared" si="6"/>
        <v>-9.138717577903481E-2</v>
      </c>
      <c r="AF98" s="66">
        <f t="shared" si="6"/>
        <v>-0.16490892417715086</v>
      </c>
      <c r="AG98" s="66">
        <f t="shared" si="6"/>
        <v>-0.26436260802522404</v>
      </c>
      <c r="AH98" s="66">
        <f t="shared" si="6"/>
        <v>-0.1974537602785795</v>
      </c>
      <c r="AI98" s="66">
        <f t="shared" si="9"/>
        <v>-0.24799545515197341</v>
      </c>
      <c r="AJ98" s="66">
        <f t="shared" si="9"/>
        <v>-0.24888225454597815</v>
      </c>
      <c r="AK98" s="66">
        <f t="shared" si="9"/>
        <v>-0.11689671754501579</v>
      </c>
      <c r="AL98" s="66">
        <f t="shared" si="9"/>
        <v>-8.5767365988490635E-2</v>
      </c>
      <c r="AM98" s="66">
        <f t="shared" si="9"/>
        <v>-8.9273410046165458E-2</v>
      </c>
      <c r="AN98" s="66">
        <f t="shared" si="9"/>
        <v>-5.1212035236559643E-2</v>
      </c>
      <c r="AO98" s="21"/>
      <c r="AP98" s="21">
        <v>77.761899999999997</v>
      </c>
      <c r="AQ98" s="21">
        <v>84.772400000000005</v>
      </c>
      <c r="AR98" s="21">
        <v>82.355099999999993</v>
      </c>
      <c r="AS98" s="21">
        <v>75.788499999999999</v>
      </c>
      <c r="AT98" s="21">
        <v>69.520799999999994</v>
      </c>
      <c r="AU98" s="21">
        <v>49.508299999999998</v>
      </c>
      <c r="AV98" s="21">
        <v>49.462600000000002</v>
      </c>
      <c r="AW98" s="21">
        <v>41.668700000000001</v>
      </c>
      <c r="AX98" s="21">
        <v>112.294</v>
      </c>
      <c r="AY98" s="21">
        <v>110.345</v>
      </c>
      <c r="AZ98" s="21">
        <v>116.104</v>
      </c>
      <c r="BA98" s="21">
        <v>72.254499999999993</v>
      </c>
      <c r="BB98" s="21"/>
      <c r="BC98" s="21">
        <v>74.857200000000006</v>
      </c>
      <c r="BD98" s="21">
        <v>77.004599999999996</v>
      </c>
      <c r="BE98" s="21">
        <v>74.828900000000004</v>
      </c>
      <c r="BF98" s="21">
        <v>63.290300000000002</v>
      </c>
      <c r="BG98" s="21">
        <v>51.142099999999999</v>
      </c>
      <c r="BH98" s="21">
        <v>39.732700000000001</v>
      </c>
      <c r="BI98" s="21">
        <v>37.196100000000001</v>
      </c>
      <c r="BJ98" s="21">
        <v>31.298100000000002</v>
      </c>
      <c r="BK98" s="21">
        <v>99.167199999999994</v>
      </c>
      <c r="BL98" s="21">
        <v>100.881</v>
      </c>
      <c r="BM98" s="21">
        <v>105.739</v>
      </c>
      <c r="BN98" s="21">
        <v>68.554199999999994</v>
      </c>
    </row>
    <row r="99" spans="11:66" x14ac:dyDescent="0.4">
      <c r="K99" s="21">
        <v>980</v>
      </c>
      <c r="L99" s="21">
        <f t="shared" si="7"/>
        <v>1195600</v>
      </c>
      <c r="M99" s="66">
        <f t="shared" si="8"/>
        <v>2.6526740845101671</v>
      </c>
      <c r="N99" s="21"/>
      <c r="O99" s="21"/>
      <c r="P99" s="21"/>
      <c r="Q99" s="21"/>
      <c r="R99" s="21"/>
      <c r="S99" s="21"/>
      <c r="T99" s="21"/>
      <c r="U99" s="21"/>
      <c r="V99" s="21"/>
      <c r="W99" s="21"/>
      <c r="X99" s="21"/>
      <c r="Y99" s="21"/>
      <c r="Z99" s="21"/>
      <c r="AA99" s="21"/>
      <c r="AB99" s="21"/>
      <c r="AC99" s="66">
        <f t="shared" si="6"/>
        <v>-3.7353768362141243E-2</v>
      </c>
      <c r="AD99" s="66">
        <f t="shared" si="6"/>
        <v>-9.1631238469124479E-2</v>
      </c>
      <c r="AE99" s="66">
        <f t="shared" si="6"/>
        <v>-9.138717577903481E-2</v>
      </c>
      <c r="AF99" s="66">
        <f t="shared" si="6"/>
        <v>-0.16490892417715086</v>
      </c>
      <c r="AG99" s="66">
        <f t="shared" si="6"/>
        <v>-0.26436260802522404</v>
      </c>
      <c r="AH99" s="66">
        <f t="shared" si="6"/>
        <v>-0.1974537602785795</v>
      </c>
      <c r="AI99" s="66">
        <f t="shared" si="9"/>
        <v>-0.24799545515197341</v>
      </c>
      <c r="AJ99" s="66">
        <f t="shared" si="9"/>
        <v>-0.25008459587172144</v>
      </c>
      <c r="AK99" s="66">
        <f t="shared" si="9"/>
        <v>-0.11689671754501579</v>
      </c>
      <c r="AL99" s="66">
        <f t="shared" si="9"/>
        <v>-8.5767365988490635E-2</v>
      </c>
      <c r="AM99" s="66">
        <f t="shared" si="9"/>
        <v>-8.9273410046165458E-2</v>
      </c>
      <c r="AN99" s="66">
        <f t="shared" si="9"/>
        <v>-5.1212035236559643E-2</v>
      </c>
      <c r="AO99" s="21"/>
      <c r="AP99" s="21">
        <v>77.761899999999997</v>
      </c>
      <c r="AQ99" s="21">
        <v>84.772400000000005</v>
      </c>
      <c r="AR99" s="21">
        <v>82.355099999999993</v>
      </c>
      <c r="AS99" s="21">
        <v>75.788499999999999</v>
      </c>
      <c r="AT99" s="21">
        <v>69.520799999999994</v>
      </c>
      <c r="AU99" s="21">
        <v>49.508299999999998</v>
      </c>
      <c r="AV99" s="21">
        <v>49.462600000000002</v>
      </c>
      <c r="AW99" s="21">
        <v>41.668700000000001</v>
      </c>
      <c r="AX99" s="21">
        <v>112.294</v>
      </c>
      <c r="AY99" s="21">
        <v>110.345</v>
      </c>
      <c r="AZ99" s="21">
        <v>116.104</v>
      </c>
      <c r="BA99" s="21">
        <v>72.254499999999993</v>
      </c>
      <c r="BB99" s="21"/>
      <c r="BC99" s="21">
        <v>74.857200000000006</v>
      </c>
      <c r="BD99" s="21">
        <v>77.004599999999996</v>
      </c>
      <c r="BE99" s="21">
        <v>74.828900000000004</v>
      </c>
      <c r="BF99" s="21">
        <v>63.290300000000002</v>
      </c>
      <c r="BG99" s="21">
        <v>51.142099999999999</v>
      </c>
      <c r="BH99" s="21">
        <v>39.732700000000001</v>
      </c>
      <c r="BI99" s="21">
        <v>37.196100000000001</v>
      </c>
      <c r="BJ99" s="21">
        <v>31.248000000000001</v>
      </c>
      <c r="BK99" s="21">
        <v>99.167199999999994</v>
      </c>
      <c r="BL99" s="21">
        <v>100.881</v>
      </c>
      <c r="BM99" s="21">
        <v>105.739</v>
      </c>
      <c r="BN99" s="21">
        <v>68.554199999999994</v>
      </c>
    </row>
    <row r="100" spans="11:66" x14ac:dyDescent="0.4">
      <c r="K100" s="21">
        <v>990</v>
      </c>
      <c r="L100" s="21">
        <f t="shared" si="7"/>
        <v>1207800</v>
      </c>
      <c r="M100" s="66">
        <f t="shared" si="8"/>
        <v>2.679742187413332</v>
      </c>
      <c r="N100" s="21"/>
      <c r="O100" s="21"/>
      <c r="P100" s="21"/>
      <c r="Q100" s="21"/>
      <c r="R100" s="21"/>
      <c r="S100" s="21"/>
      <c r="T100" s="21"/>
      <c r="U100" s="21"/>
      <c r="V100" s="21"/>
      <c r="W100" s="21"/>
      <c r="X100" s="21"/>
      <c r="Y100" s="21"/>
      <c r="Z100" s="21"/>
      <c r="AA100" s="21"/>
      <c r="AB100" s="21"/>
      <c r="AC100" s="66">
        <f t="shared" si="6"/>
        <v>-3.7353768362141243E-2</v>
      </c>
      <c r="AD100" s="66">
        <f t="shared" si="6"/>
        <v>-9.1631238469124479E-2</v>
      </c>
      <c r="AE100" s="66">
        <f t="shared" si="6"/>
        <v>-9.138717577903481E-2</v>
      </c>
      <c r="AF100" s="66">
        <f t="shared" si="6"/>
        <v>-0.16490892417715086</v>
      </c>
      <c r="AG100" s="66">
        <f t="shared" si="6"/>
        <v>-0.26436260802522404</v>
      </c>
      <c r="AH100" s="66">
        <f t="shared" si="6"/>
        <v>-0.1974537602785795</v>
      </c>
      <c r="AI100" s="66">
        <f t="shared" si="9"/>
        <v>-0.24799545515197341</v>
      </c>
      <c r="AJ100" s="66">
        <f t="shared" si="9"/>
        <v>-0.25128453731457906</v>
      </c>
      <c r="AK100" s="66">
        <f t="shared" si="9"/>
        <v>-0.11689671754501579</v>
      </c>
      <c r="AL100" s="66">
        <f t="shared" si="9"/>
        <v>-8.5767365988490635E-2</v>
      </c>
      <c r="AM100" s="66">
        <f t="shared" si="9"/>
        <v>-8.9273410046165458E-2</v>
      </c>
      <c r="AN100" s="66">
        <f t="shared" si="9"/>
        <v>-5.1212035236559643E-2</v>
      </c>
      <c r="AO100" s="21"/>
      <c r="AP100" s="21">
        <v>77.761899999999997</v>
      </c>
      <c r="AQ100" s="21">
        <v>84.772400000000005</v>
      </c>
      <c r="AR100" s="21">
        <v>82.355099999999993</v>
      </c>
      <c r="AS100" s="21">
        <v>75.788499999999999</v>
      </c>
      <c r="AT100" s="21">
        <v>69.520799999999994</v>
      </c>
      <c r="AU100" s="21">
        <v>49.508299999999998</v>
      </c>
      <c r="AV100" s="21">
        <v>49.462600000000002</v>
      </c>
      <c r="AW100" s="21">
        <v>41.668700000000001</v>
      </c>
      <c r="AX100" s="21">
        <v>112.294</v>
      </c>
      <c r="AY100" s="21">
        <v>110.345</v>
      </c>
      <c r="AZ100" s="21">
        <v>116.104</v>
      </c>
      <c r="BA100" s="21">
        <v>72.254499999999993</v>
      </c>
      <c r="BB100" s="21"/>
      <c r="BC100" s="21">
        <v>74.857200000000006</v>
      </c>
      <c r="BD100" s="21">
        <v>77.004599999999996</v>
      </c>
      <c r="BE100" s="21">
        <v>74.828900000000004</v>
      </c>
      <c r="BF100" s="21">
        <v>63.290300000000002</v>
      </c>
      <c r="BG100" s="21">
        <v>51.142099999999999</v>
      </c>
      <c r="BH100" s="21">
        <v>39.732700000000001</v>
      </c>
      <c r="BI100" s="21">
        <v>37.196100000000001</v>
      </c>
      <c r="BJ100" s="21">
        <v>31.198</v>
      </c>
      <c r="BK100" s="21">
        <v>99.167199999999994</v>
      </c>
      <c r="BL100" s="21">
        <v>100.881</v>
      </c>
      <c r="BM100" s="21">
        <v>105.739</v>
      </c>
      <c r="BN100" s="21">
        <v>68.554199999999994</v>
      </c>
    </row>
    <row r="101" spans="11:66" x14ac:dyDescent="0.4">
      <c r="K101" s="21">
        <v>1000</v>
      </c>
      <c r="L101" s="21">
        <f t="shared" si="7"/>
        <v>1220000</v>
      </c>
      <c r="M101" s="66">
        <f t="shared" si="8"/>
        <v>2.706810290316497</v>
      </c>
      <c r="N101" s="21"/>
      <c r="O101" s="21"/>
      <c r="P101" s="21"/>
      <c r="Q101" s="21"/>
      <c r="R101" s="21"/>
      <c r="S101" s="21"/>
      <c r="T101" s="21"/>
      <c r="U101" s="21"/>
      <c r="V101" s="21"/>
      <c r="W101" s="21"/>
      <c r="X101" s="21"/>
      <c r="Y101" s="21"/>
      <c r="Z101" s="21"/>
      <c r="AA101" s="21"/>
      <c r="AB101" s="21"/>
      <c r="AC101" s="66">
        <f t="shared" si="6"/>
        <v>-3.7353768362141243E-2</v>
      </c>
      <c r="AD101" s="66">
        <f t="shared" si="6"/>
        <v>-9.1631238469124479E-2</v>
      </c>
      <c r="AE101" s="66">
        <f t="shared" si="6"/>
        <v>-9.138717577903481E-2</v>
      </c>
      <c r="AF101" s="66">
        <f t="shared" si="6"/>
        <v>-0.16490892417715086</v>
      </c>
      <c r="AG101" s="66">
        <f t="shared" si="6"/>
        <v>-0.26436260802522404</v>
      </c>
      <c r="AH101" s="66">
        <f t="shared" si="6"/>
        <v>-0.1974537602785795</v>
      </c>
      <c r="AI101" s="66">
        <f t="shared" si="9"/>
        <v>-0.24799545515197341</v>
      </c>
      <c r="AJ101" s="66">
        <f t="shared" si="9"/>
        <v>-0.25248687864032238</v>
      </c>
      <c r="AK101" s="66">
        <f t="shared" si="9"/>
        <v>-0.11689671754501579</v>
      </c>
      <c r="AL101" s="66">
        <f t="shared" si="9"/>
        <v>-8.5767365988490635E-2</v>
      </c>
      <c r="AM101" s="66">
        <f t="shared" si="9"/>
        <v>-8.9273410046165458E-2</v>
      </c>
      <c r="AN101" s="66">
        <f t="shared" si="9"/>
        <v>-5.1212035236559643E-2</v>
      </c>
      <c r="AO101" s="21"/>
      <c r="AP101" s="21">
        <v>77.761899999999997</v>
      </c>
      <c r="AQ101" s="21">
        <v>84.772400000000005</v>
      </c>
      <c r="AR101" s="21">
        <v>82.355099999999993</v>
      </c>
      <c r="AS101" s="21">
        <v>75.788499999999999</v>
      </c>
      <c r="AT101" s="21">
        <v>69.520799999999994</v>
      </c>
      <c r="AU101" s="21">
        <v>49.508299999999998</v>
      </c>
      <c r="AV101" s="21">
        <v>49.462600000000002</v>
      </c>
      <c r="AW101" s="21">
        <v>41.668700000000001</v>
      </c>
      <c r="AX101" s="21">
        <v>112.294</v>
      </c>
      <c r="AY101" s="21">
        <v>110.345</v>
      </c>
      <c r="AZ101" s="21">
        <v>116.104</v>
      </c>
      <c r="BA101" s="21">
        <v>72.254499999999993</v>
      </c>
      <c r="BB101" s="21"/>
      <c r="BC101" s="21">
        <v>74.857200000000006</v>
      </c>
      <c r="BD101" s="21">
        <v>77.004599999999996</v>
      </c>
      <c r="BE101" s="21">
        <v>74.828900000000004</v>
      </c>
      <c r="BF101" s="21">
        <v>63.290300000000002</v>
      </c>
      <c r="BG101" s="21">
        <v>51.142099999999999</v>
      </c>
      <c r="BH101" s="21">
        <v>39.732700000000001</v>
      </c>
      <c r="BI101" s="21">
        <v>37.196100000000001</v>
      </c>
      <c r="BJ101" s="21">
        <v>31.1479</v>
      </c>
      <c r="BK101" s="21">
        <v>99.167199999999994</v>
      </c>
      <c r="BL101" s="21">
        <v>100.881</v>
      </c>
      <c r="BM101" s="21">
        <v>105.739</v>
      </c>
      <c r="BN101" s="21">
        <v>68.554199999999994</v>
      </c>
    </row>
  </sheetData>
  <sheetProtection algorithmName="SHA-512" hashValue="2oagR5+MxuYqJYpuRUpyXGDY5n6odL7RFJjJziR5rDaoYqDj5E5/4es1IE0SWLqR+NMYXCQSzOIpmdzvEipSuQ==" saltValue="I2pt7cRGOTqXBtFSZ0V59w==" spinCount="100000" sheet="1" objects="1" scenarios="1"/>
  <mergeCells count="3">
    <mergeCell ref="B2:F2"/>
    <mergeCell ref="B3:F3"/>
    <mergeCell ref="B4:F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dimension ref="A1:E14"/>
  <sheetViews>
    <sheetView workbookViewId="0">
      <selection activeCell="A2" sqref="A2:D2"/>
    </sheetView>
  </sheetViews>
  <sheetFormatPr defaultRowHeight="14.6" x14ac:dyDescent="0.4"/>
  <cols>
    <col min="1" max="1" width="47.69140625" bestFit="1" customWidth="1"/>
    <col min="2" max="2" width="11.15234375" bestFit="1" customWidth="1"/>
    <col min="3" max="3" width="13.3828125" bestFit="1" customWidth="1"/>
    <col min="4" max="4" width="75.3046875" bestFit="1" customWidth="1"/>
  </cols>
  <sheetData>
    <row r="1" spans="1:5" x14ac:dyDescent="0.4">
      <c r="A1" s="9" t="s">
        <v>7</v>
      </c>
      <c r="B1" s="10" t="s">
        <v>8</v>
      </c>
      <c r="C1" s="10" t="s">
        <v>9</v>
      </c>
      <c r="D1" s="10" t="s">
        <v>10</v>
      </c>
      <c r="E1" s="21"/>
    </row>
    <row r="2" spans="1:5" x14ac:dyDescent="0.4">
      <c r="A2" s="11" t="s">
        <v>11</v>
      </c>
      <c r="B2" s="12" t="e">
        <f>Summary!#REF!/12</f>
        <v>#REF!</v>
      </c>
      <c r="C2" s="11" t="s">
        <v>12</v>
      </c>
      <c r="D2" s="13"/>
      <c r="E2" s="21"/>
    </row>
    <row r="3" spans="1:5" x14ac:dyDescent="0.4">
      <c r="A3" s="11" t="s">
        <v>13</v>
      </c>
      <c r="B3" s="12" t="e">
        <f>B2*1000</f>
        <v>#REF!</v>
      </c>
      <c r="C3" s="11" t="s">
        <v>14</v>
      </c>
      <c r="D3" s="13"/>
      <c r="E3" s="21" t="s">
        <v>15</v>
      </c>
    </row>
    <row r="4" spans="1:5" x14ac:dyDescent="0.4">
      <c r="A4" s="11" t="s">
        <v>16</v>
      </c>
      <c r="B4" s="12" t="e">
        <f>B3/30</f>
        <v>#REF!</v>
      </c>
      <c r="C4" s="11" t="s">
        <v>17</v>
      </c>
      <c r="D4" s="13"/>
      <c r="E4" s="21" t="s">
        <v>18</v>
      </c>
    </row>
    <row r="5" spans="1:5" x14ac:dyDescent="0.4">
      <c r="A5" s="11" t="s">
        <v>19</v>
      </c>
      <c r="B5" s="12" t="e">
        <f>B4/4.4</f>
        <v>#REF!</v>
      </c>
      <c r="C5" s="11" t="s">
        <v>20</v>
      </c>
      <c r="D5" s="13" t="s">
        <v>21</v>
      </c>
      <c r="E5" s="21" t="s">
        <v>22</v>
      </c>
    </row>
    <row r="6" spans="1:5" x14ac:dyDescent="0.4">
      <c r="A6" s="11" t="s">
        <v>23</v>
      </c>
      <c r="B6" s="12" t="e">
        <f>B5/0.77</f>
        <v>#REF!</v>
      </c>
      <c r="C6" s="11" t="s">
        <v>20</v>
      </c>
      <c r="D6" s="13" t="s">
        <v>24</v>
      </c>
      <c r="E6" s="21" t="s">
        <v>25</v>
      </c>
    </row>
    <row r="7" spans="1:5" x14ac:dyDescent="0.4">
      <c r="A7" s="14" t="s">
        <v>26</v>
      </c>
      <c r="B7" s="15" t="e">
        <f>B6/1000</f>
        <v>#REF!</v>
      </c>
      <c r="C7" s="14" t="s">
        <v>27</v>
      </c>
      <c r="D7" s="13"/>
      <c r="E7" s="21" t="s">
        <v>28</v>
      </c>
    </row>
    <row r="8" spans="1:5" x14ac:dyDescent="0.4">
      <c r="B8" s="33"/>
    </row>
    <row r="9" spans="1:5" x14ac:dyDescent="0.4">
      <c r="A9" s="16" t="s">
        <v>29</v>
      </c>
      <c r="B9" s="21"/>
      <c r="C9" s="21"/>
      <c r="D9" s="21"/>
      <c r="E9" s="21"/>
    </row>
    <row r="10" spans="1:5" x14ac:dyDescent="0.4">
      <c r="A10" s="21">
        <v>200</v>
      </c>
      <c r="B10" s="21"/>
      <c r="C10" s="21"/>
      <c r="D10" s="21"/>
      <c r="E10" s="21"/>
    </row>
    <row r="11" spans="1:5" x14ac:dyDescent="0.4">
      <c r="A11" s="21">
        <v>250</v>
      </c>
      <c r="B11" s="21"/>
      <c r="C11" s="21"/>
      <c r="D11" s="21"/>
      <c r="E11" s="21"/>
    </row>
    <row r="12" spans="1:5" x14ac:dyDescent="0.4">
      <c r="A12" s="21">
        <v>300</v>
      </c>
      <c r="B12" s="21"/>
      <c r="C12" s="21"/>
      <c r="D12" s="21"/>
      <c r="E12" s="21"/>
    </row>
    <row r="13" spans="1:5" x14ac:dyDescent="0.4">
      <c r="A13" s="21">
        <v>350</v>
      </c>
      <c r="B13" s="21"/>
      <c r="C13" s="21"/>
      <c r="D13" s="21"/>
      <c r="E13" s="21"/>
    </row>
    <row r="14" spans="1:5" x14ac:dyDescent="0.4">
      <c r="A14" s="21">
        <v>400</v>
      </c>
      <c r="B14" s="21"/>
      <c r="C14" s="21"/>
      <c r="D14" s="21"/>
      <c r="E14"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5397"/>
  </sheetPr>
  <dimension ref="A1:Y347"/>
  <sheetViews>
    <sheetView tabSelected="1" topLeftCell="C52" zoomScale="90" zoomScaleNormal="90" workbookViewId="0">
      <selection activeCell="J59" sqref="J59"/>
    </sheetView>
  </sheetViews>
  <sheetFormatPr defaultColWidth="8.84375" defaultRowHeight="14.6" x14ac:dyDescent="0.4"/>
  <cols>
    <col min="1" max="1" width="2.15234375" style="1" customWidth="1"/>
    <col min="2" max="2" width="5.69140625" style="1" customWidth="1"/>
    <col min="3" max="3" width="16.69140625" style="34" customWidth="1"/>
    <col min="4" max="4" width="22.3046875" style="34" bestFit="1" customWidth="1"/>
    <col min="5" max="7" width="22" style="34" bestFit="1" customWidth="1"/>
    <col min="8" max="8" width="21.84375" style="34" customWidth="1"/>
    <col min="9" max="9" width="22.69140625" style="34" customWidth="1"/>
    <col min="10" max="10" width="23.69140625" style="34" customWidth="1"/>
    <col min="11" max="11" width="28.53515625" style="1" customWidth="1"/>
    <col min="12" max="13" width="11.3046875" style="1" customWidth="1"/>
    <col min="14" max="14" width="29" style="34" customWidth="1"/>
    <col min="15" max="15" width="22.3828125" style="34" customWidth="1"/>
    <col min="16" max="16" width="14.3046875" style="34" customWidth="1"/>
    <col min="17" max="17" width="15.3046875" style="34" bestFit="1" customWidth="1"/>
    <col min="18" max="18" width="11.69140625" style="34" bestFit="1" customWidth="1"/>
    <col min="19" max="19" width="23.3828125" style="34" bestFit="1" customWidth="1"/>
    <col min="20" max="20" width="25.3046875" style="34" bestFit="1" customWidth="1"/>
    <col min="21" max="21" width="10" style="34" bestFit="1" customWidth="1"/>
    <col min="22" max="22" width="12.15234375" style="34" bestFit="1" customWidth="1"/>
    <col min="23" max="23" width="23.3828125" style="34" bestFit="1" customWidth="1"/>
    <col min="24" max="24" width="18.69140625" style="34" bestFit="1" customWidth="1"/>
    <col min="25" max="25" width="8.84375" style="34"/>
    <col min="26" max="26" width="10.53515625" style="34" bestFit="1" customWidth="1"/>
    <col min="27" max="16384" width="8.84375" style="34"/>
  </cols>
  <sheetData>
    <row r="1" spans="1:25" x14ac:dyDescent="0.4">
      <c r="C1" s="1"/>
      <c r="D1" s="1"/>
      <c r="E1" s="1"/>
      <c r="F1" s="1"/>
      <c r="G1" s="1"/>
      <c r="H1" s="1"/>
      <c r="I1" s="1"/>
      <c r="J1" s="1"/>
      <c r="N1" s="101"/>
      <c r="O1" s="101"/>
      <c r="P1" s="101"/>
      <c r="Q1" s="101"/>
      <c r="R1" s="101"/>
      <c r="S1" s="101"/>
      <c r="T1" s="101"/>
      <c r="U1" s="101"/>
      <c r="V1" s="101"/>
      <c r="W1" s="101"/>
      <c r="X1" s="101"/>
      <c r="Y1" s="101"/>
    </row>
    <row r="2" spans="1:25" ht="25.95" customHeight="1" x14ac:dyDescent="0.5">
      <c r="C2" s="161" t="s">
        <v>147</v>
      </c>
      <c r="D2" s="162"/>
      <c r="E2" s="162"/>
      <c r="F2" s="162"/>
      <c r="G2" s="162"/>
      <c r="H2" s="162"/>
      <c r="I2" s="162"/>
      <c r="J2" s="162"/>
      <c r="K2" s="163"/>
      <c r="N2" s="158" t="s">
        <v>136</v>
      </c>
      <c r="O2" s="159"/>
      <c r="P2" s="159"/>
      <c r="Q2" s="159"/>
      <c r="R2" s="159"/>
      <c r="S2" s="159"/>
      <c r="T2" s="159"/>
      <c r="U2" s="159"/>
      <c r="V2" s="159"/>
      <c r="W2" s="159"/>
      <c r="X2" s="159"/>
      <c r="Y2" s="101" t="s">
        <v>63</v>
      </c>
    </row>
    <row r="3" spans="1:25" ht="43.75" x14ac:dyDescent="0.4">
      <c r="C3" s="164" t="s">
        <v>154</v>
      </c>
      <c r="D3" s="165"/>
      <c r="E3" s="165"/>
      <c r="F3" s="165"/>
      <c r="G3" s="165"/>
      <c r="H3" s="165"/>
      <c r="I3" s="165"/>
      <c r="J3" s="165"/>
      <c r="K3" s="166"/>
      <c r="N3" s="86"/>
      <c r="O3" s="86" t="s">
        <v>124</v>
      </c>
      <c r="P3" s="86" t="s">
        <v>123</v>
      </c>
      <c r="Q3" s="87" t="s">
        <v>125</v>
      </c>
      <c r="R3" s="87" t="s">
        <v>97</v>
      </c>
      <c r="S3" s="87" t="s">
        <v>115</v>
      </c>
      <c r="T3" s="87" t="s">
        <v>114</v>
      </c>
      <c r="U3" s="87" t="s">
        <v>119</v>
      </c>
      <c r="V3" s="87" t="s">
        <v>117</v>
      </c>
      <c r="W3" s="87" t="s">
        <v>118</v>
      </c>
      <c r="X3" s="87" t="s">
        <v>116</v>
      </c>
      <c r="Y3" s="101" t="s">
        <v>105</v>
      </c>
    </row>
    <row r="4" spans="1:25" ht="21" customHeight="1" thickBot="1" x14ac:dyDescent="0.45">
      <c r="B4" s="2"/>
      <c r="C4" s="1"/>
      <c r="D4" s="1"/>
      <c r="E4" s="3"/>
      <c r="F4" s="3"/>
      <c r="G4" s="3"/>
      <c r="H4" s="3"/>
      <c r="I4" s="1"/>
      <c r="J4" s="1"/>
      <c r="N4" s="86" t="s">
        <v>111</v>
      </c>
      <c r="O4" s="86"/>
      <c r="P4" s="86"/>
      <c r="Q4" s="86"/>
      <c r="R4" s="86">
        <f>10.71</f>
        <v>10.71</v>
      </c>
      <c r="S4" s="86">
        <v>15.25</v>
      </c>
      <c r="T4" s="86">
        <v>3.5770000000000003E-2</v>
      </c>
      <c r="U4" s="88">
        <v>2.6859999999999998E-2</v>
      </c>
      <c r="V4" s="86">
        <f>0.001318+0.001813</f>
        <v>3.1310000000000001E-3</v>
      </c>
      <c r="W4" s="86"/>
      <c r="X4" s="89">
        <f>T4+U4+V4+W4</f>
        <v>6.5761E-2</v>
      </c>
      <c r="Y4" s="101"/>
    </row>
    <row r="5" spans="1:25" ht="21" customHeight="1" x14ac:dyDescent="0.4">
      <c r="B5" s="2"/>
      <c r="C5" s="167" t="s">
        <v>58</v>
      </c>
      <c r="D5" s="168"/>
      <c r="E5" s="168"/>
      <c r="F5" s="168"/>
      <c r="G5" s="168"/>
      <c r="H5" s="168"/>
      <c r="I5" s="168"/>
      <c r="J5" s="168"/>
      <c r="K5" s="169"/>
      <c r="N5" s="86" t="s">
        <v>112</v>
      </c>
      <c r="O5" s="86"/>
      <c r="P5" s="86"/>
      <c r="Q5" s="86"/>
      <c r="R5" s="86">
        <f>10.71</f>
        <v>10.71</v>
      </c>
      <c r="S5" s="86">
        <v>15.25</v>
      </c>
      <c r="T5" s="86">
        <v>3.5770000000000003E-2</v>
      </c>
      <c r="U5" s="88">
        <v>2.6859999999999998E-2</v>
      </c>
      <c r="V5" s="86">
        <f>0.001318+0.001813</f>
        <v>3.1310000000000001E-3</v>
      </c>
      <c r="W5" s="86"/>
      <c r="X5" s="89">
        <f>T5+U5+V5+W5</f>
        <v>6.5761E-2</v>
      </c>
      <c r="Y5" s="101"/>
    </row>
    <row r="6" spans="1:25" ht="30" customHeight="1" x14ac:dyDescent="0.4">
      <c r="B6" s="2"/>
      <c r="C6" s="170" t="s">
        <v>155</v>
      </c>
      <c r="D6" s="171"/>
      <c r="E6" s="171"/>
      <c r="F6" s="171"/>
      <c r="G6" s="171"/>
      <c r="H6" s="171"/>
      <c r="I6" s="171"/>
      <c r="J6" s="171"/>
      <c r="K6" s="172"/>
      <c r="N6" s="86" t="s">
        <v>113</v>
      </c>
      <c r="O6" s="90">
        <v>7.9649999999999999E-2</v>
      </c>
      <c r="P6" s="90">
        <v>9.5140000000000002E-2</v>
      </c>
      <c r="Q6" s="91">
        <f>0.396747757*P6+(1-0.396747757)*O6</f>
        <v>8.5795622755930001E-2</v>
      </c>
      <c r="R6" s="86"/>
      <c r="S6" s="86"/>
      <c r="T6" s="92">
        <v>9.7280000000000005E-2</v>
      </c>
      <c r="U6" s="88">
        <v>2.6859999999999998E-2</v>
      </c>
      <c r="V6" s="86">
        <f>0.001318+0.001813</f>
        <v>3.1310000000000001E-3</v>
      </c>
      <c r="W6" s="93">
        <v>1.245E-3</v>
      </c>
      <c r="X6" s="89">
        <f>T6+U6+V6+W6</f>
        <v>0.12851599999999999</v>
      </c>
      <c r="Y6" s="101"/>
    </row>
    <row r="7" spans="1:25" ht="33.75" customHeight="1" x14ac:dyDescent="0.4">
      <c r="B7" s="2"/>
      <c r="C7" s="173" t="s">
        <v>157</v>
      </c>
      <c r="D7" s="174"/>
      <c r="E7" s="174"/>
      <c r="F7" s="174"/>
      <c r="G7" s="174"/>
      <c r="H7" s="174"/>
      <c r="I7" s="174"/>
      <c r="J7" s="174"/>
      <c r="K7" s="175"/>
      <c r="N7" s="160" t="s">
        <v>120</v>
      </c>
      <c r="O7" s="160"/>
      <c r="P7" s="160"/>
      <c r="Q7" s="160"/>
      <c r="R7" s="160"/>
      <c r="S7" s="160"/>
      <c r="T7" s="160"/>
      <c r="U7" s="160"/>
      <c r="V7" s="160"/>
      <c r="W7" s="160"/>
      <c r="X7" s="160"/>
      <c r="Y7" s="101"/>
    </row>
    <row r="8" spans="1:25" ht="50.25" customHeight="1" x14ac:dyDescent="0.4">
      <c r="B8" s="2"/>
      <c r="C8" s="173" t="s">
        <v>158</v>
      </c>
      <c r="D8" s="174"/>
      <c r="E8" s="174"/>
      <c r="F8" s="174"/>
      <c r="G8" s="174"/>
      <c r="H8" s="174"/>
      <c r="I8" s="174"/>
      <c r="J8" s="174"/>
      <c r="K8" s="175"/>
      <c r="N8" s="101" t="s">
        <v>121</v>
      </c>
      <c r="O8" s="101"/>
      <c r="P8" s="101"/>
      <c r="Q8" s="101"/>
      <c r="R8" s="101"/>
      <c r="S8" s="101"/>
      <c r="T8" s="101"/>
      <c r="U8" s="101"/>
      <c r="V8" s="101"/>
      <c r="W8" s="101"/>
      <c r="X8" s="101"/>
      <c r="Y8" s="101"/>
    </row>
    <row r="9" spans="1:25" s="72" customFormat="1" ht="34.5" customHeight="1" x14ac:dyDescent="0.4">
      <c r="A9" s="69"/>
      <c r="B9" s="70"/>
      <c r="C9" s="188" t="s">
        <v>159</v>
      </c>
      <c r="D9" s="189"/>
      <c r="E9" s="189"/>
      <c r="F9" s="189"/>
      <c r="G9" s="189"/>
      <c r="H9" s="189"/>
      <c r="I9" s="189"/>
      <c r="J9" s="189"/>
      <c r="K9" s="190"/>
      <c r="L9" s="69"/>
      <c r="M9" s="69"/>
      <c r="N9" s="101" t="s">
        <v>122</v>
      </c>
      <c r="O9" s="101"/>
      <c r="P9" s="101"/>
      <c r="Q9" s="101"/>
      <c r="R9" s="101"/>
      <c r="S9" s="101"/>
      <c r="T9" s="101"/>
      <c r="U9" s="101"/>
      <c r="V9" s="101"/>
      <c r="W9" s="101"/>
      <c r="X9" s="101"/>
      <c r="Y9" s="101"/>
    </row>
    <row r="10" spans="1:25" ht="36.75" customHeight="1" x14ac:dyDescent="0.4">
      <c r="B10" s="2"/>
      <c r="C10" s="173" t="s">
        <v>160</v>
      </c>
      <c r="D10" s="174"/>
      <c r="E10" s="174"/>
      <c r="F10" s="174"/>
      <c r="G10" s="174"/>
      <c r="H10" s="174"/>
      <c r="I10" s="174"/>
      <c r="J10" s="174"/>
      <c r="K10" s="175"/>
      <c r="N10" s="153"/>
      <c r="O10" s="101"/>
      <c r="P10" s="101"/>
      <c r="Q10" s="101"/>
      <c r="R10" s="101"/>
      <c r="S10" s="101"/>
      <c r="T10" s="101"/>
      <c r="U10" s="101"/>
      <c r="V10" s="101"/>
      <c r="W10" s="101"/>
      <c r="X10" s="101"/>
      <c r="Y10" s="101"/>
    </row>
    <row r="11" spans="1:25" s="72" customFormat="1" ht="36.75" customHeight="1" x14ac:dyDescent="0.5">
      <c r="A11" s="69"/>
      <c r="B11" s="70"/>
      <c r="C11" s="191" t="s">
        <v>161</v>
      </c>
      <c r="D11" s="192"/>
      <c r="E11" s="192"/>
      <c r="F11" s="192"/>
      <c r="G11" s="192"/>
      <c r="H11" s="192"/>
      <c r="I11" s="192"/>
      <c r="J11" s="192"/>
      <c r="K11" s="193"/>
      <c r="L11" s="69"/>
      <c r="M11" s="69"/>
      <c r="N11" s="210" t="s">
        <v>164</v>
      </c>
      <c r="O11" s="211"/>
      <c r="P11" s="101"/>
      <c r="Q11" s="101"/>
      <c r="R11" s="101"/>
      <c r="S11" s="101"/>
      <c r="T11" s="101"/>
      <c r="U11" s="101"/>
      <c r="V11" s="101"/>
      <c r="W11" s="101"/>
      <c r="X11" s="101"/>
      <c r="Y11" s="101"/>
    </row>
    <row r="12" spans="1:25" ht="16.3" thickBot="1" x14ac:dyDescent="0.45">
      <c r="B12" s="2"/>
      <c r="C12" s="179" t="s">
        <v>135</v>
      </c>
      <c r="D12" s="180"/>
      <c r="E12" s="180"/>
      <c r="F12" s="180"/>
      <c r="G12" s="180"/>
      <c r="H12" s="180"/>
      <c r="I12" s="180"/>
      <c r="J12" s="180"/>
      <c r="K12" s="181"/>
      <c r="N12" s="212"/>
      <c r="O12" s="212" t="s">
        <v>165</v>
      </c>
      <c r="P12" s="101"/>
      <c r="Q12" s="101"/>
      <c r="R12" s="101"/>
      <c r="S12" s="101"/>
      <c r="T12" s="101"/>
      <c r="U12" s="101"/>
      <c r="V12" s="101"/>
      <c r="W12" s="101"/>
      <c r="X12" s="101"/>
      <c r="Y12" s="101"/>
    </row>
    <row r="13" spans="1:25" ht="19.5" customHeight="1" x14ac:dyDescent="0.4">
      <c r="B13" s="2"/>
      <c r="C13" s="61"/>
      <c r="D13" s="61"/>
      <c r="E13" s="3"/>
      <c r="F13" s="3"/>
      <c r="G13" s="3"/>
      <c r="H13" s="3"/>
      <c r="I13" s="1"/>
      <c r="J13" s="1"/>
      <c r="N13" s="213" t="s">
        <v>166</v>
      </c>
      <c r="O13" s="214">
        <v>1250</v>
      </c>
      <c r="P13" s="101" t="s">
        <v>167</v>
      </c>
      <c r="Q13" s="101"/>
      <c r="R13" s="101"/>
      <c r="S13" s="101"/>
      <c r="T13" s="101"/>
      <c r="U13" s="101"/>
      <c r="V13" s="101"/>
      <c r="W13" s="101"/>
      <c r="X13" s="101"/>
      <c r="Y13" s="101"/>
    </row>
    <row r="14" spans="1:25" ht="19.2" customHeight="1" x14ac:dyDescent="0.4">
      <c r="C14" s="185" t="s">
        <v>50</v>
      </c>
      <c r="D14" s="186"/>
      <c r="E14" s="186"/>
      <c r="F14" s="187"/>
      <c r="G14" s="4" t="s">
        <v>0</v>
      </c>
      <c r="H14" s="5" t="s">
        <v>1</v>
      </c>
      <c r="I14" s="182" t="s">
        <v>59</v>
      </c>
      <c r="J14" s="183"/>
      <c r="K14" s="184"/>
      <c r="N14" s="215"/>
      <c r="O14" s="216"/>
      <c r="P14" s="101"/>
      <c r="Q14" s="101"/>
      <c r="R14" s="101"/>
      <c r="S14" s="101"/>
      <c r="T14" s="101"/>
      <c r="U14" s="101"/>
      <c r="V14" s="101"/>
      <c r="W14" s="101"/>
      <c r="X14" s="101"/>
      <c r="Y14" s="101"/>
    </row>
    <row r="15" spans="1:25" ht="35.5" customHeight="1" x14ac:dyDescent="0.4">
      <c r="C15" s="7">
        <v>1</v>
      </c>
      <c r="D15" s="217" t="s">
        <v>47</v>
      </c>
      <c r="E15" s="218"/>
      <c r="F15" s="219"/>
      <c r="G15" s="154">
        <v>2.5700000000000001E-2</v>
      </c>
      <c r="H15" s="32" t="s">
        <v>3</v>
      </c>
      <c r="I15" s="176" t="s">
        <v>156</v>
      </c>
      <c r="J15" s="177"/>
      <c r="K15" s="178"/>
      <c r="N15" s="101"/>
      <c r="O15" s="101"/>
      <c r="P15" s="101"/>
      <c r="Q15" s="101"/>
      <c r="R15" s="101"/>
      <c r="S15" s="101"/>
      <c r="T15" s="101"/>
      <c r="U15" s="101"/>
      <c r="V15" s="101"/>
      <c r="W15" s="101"/>
      <c r="X15" s="101"/>
      <c r="Y15" s="101"/>
    </row>
    <row r="16" spans="1:25" ht="56.25" customHeight="1" x14ac:dyDescent="0.4">
      <c r="B16" s="2"/>
      <c r="C16" s="6">
        <v>2</v>
      </c>
      <c r="D16" s="217" t="s">
        <v>40</v>
      </c>
      <c r="E16" s="218"/>
      <c r="F16" s="219"/>
      <c r="G16" s="154">
        <v>0.03</v>
      </c>
      <c r="H16" s="32" t="s">
        <v>3</v>
      </c>
      <c r="I16" s="176" t="s">
        <v>60</v>
      </c>
      <c r="J16" s="177"/>
      <c r="K16" s="178"/>
      <c r="N16" s="101"/>
      <c r="O16" s="101"/>
      <c r="P16" s="101"/>
      <c r="Q16" s="101"/>
      <c r="R16" s="101"/>
      <c r="S16" s="101"/>
      <c r="T16" s="101"/>
      <c r="U16" s="101"/>
      <c r="V16" s="101"/>
      <c r="W16" s="101"/>
      <c r="X16" s="101"/>
      <c r="Y16" s="101"/>
    </row>
    <row r="17" spans="1:25" ht="66.75" customHeight="1" x14ac:dyDescent="0.4">
      <c r="B17" s="2"/>
      <c r="C17" s="7">
        <v>3</v>
      </c>
      <c r="D17" s="217" t="s">
        <v>153</v>
      </c>
      <c r="E17" s="218"/>
      <c r="F17" s="219"/>
      <c r="G17" s="157" t="s">
        <v>63</v>
      </c>
      <c r="H17" s="68" t="s">
        <v>168</v>
      </c>
      <c r="I17" s="176" t="s">
        <v>169</v>
      </c>
      <c r="J17" s="177"/>
      <c r="K17" s="178"/>
      <c r="N17" s="101"/>
      <c r="O17" s="101"/>
      <c r="P17" s="101"/>
      <c r="Q17" s="101"/>
      <c r="R17" s="101"/>
      <c r="S17" s="101"/>
      <c r="T17" s="101"/>
      <c r="U17" s="101"/>
      <c r="V17" s="101"/>
      <c r="W17" s="101"/>
      <c r="X17" s="101"/>
      <c r="Y17" s="101"/>
    </row>
    <row r="18" spans="1:25" s="72" customFormat="1" ht="66.75" customHeight="1" x14ac:dyDescent="0.4">
      <c r="A18" s="69"/>
      <c r="B18" s="70"/>
      <c r="C18" s="6">
        <v>4</v>
      </c>
      <c r="D18" s="217" t="s">
        <v>171</v>
      </c>
      <c r="E18" s="218"/>
      <c r="F18" s="219"/>
      <c r="G18" s="155">
        <v>0</v>
      </c>
      <c r="H18" s="68" t="s">
        <v>150</v>
      </c>
      <c r="I18" s="222" t="s">
        <v>173</v>
      </c>
      <c r="J18" s="223"/>
      <c r="K18" s="224"/>
      <c r="L18" s="69"/>
      <c r="M18" s="69"/>
      <c r="N18" s="101"/>
      <c r="O18" s="101"/>
      <c r="P18" s="101"/>
      <c r="Q18" s="101"/>
      <c r="R18" s="101"/>
      <c r="S18" s="101"/>
      <c r="T18" s="101"/>
      <c r="U18" s="101"/>
      <c r="V18" s="101"/>
      <c r="W18" s="101"/>
      <c r="X18" s="101"/>
      <c r="Y18" s="101"/>
    </row>
    <row r="19" spans="1:25" s="72" customFormat="1" ht="50.25" customHeight="1" x14ac:dyDescent="0.4">
      <c r="A19" s="69"/>
      <c r="B19" s="70"/>
      <c r="C19" s="6">
        <v>5</v>
      </c>
      <c r="D19" s="217" t="s">
        <v>170</v>
      </c>
      <c r="E19" s="220"/>
      <c r="F19" s="221"/>
      <c r="G19" s="155">
        <v>0</v>
      </c>
      <c r="H19" s="32" t="s">
        <v>2</v>
      </c>
      <c r="I19" s="176" t="s">
        <v>174</v>
      </c>
      <c r="J19" s="177"/>
      <c r="K19" s="178"/>
      <c r="L19" s="69"/>
      <c r="M19" s="69"/>
      <c r="N19" s="101"/>
      <c r="O19" s="101"/>
      <c r="P19" s="101"/>
      <c r="Q19" s="101"/>
      <c r="R19" s="101"/>
      <c r="S19" s="101"/>
      <c r="T19" s="101"/>
      <c r="U19" s="101"/>
      <c r="V19" s="101"/>
      <c r="W19" s="101"/>
      <c r="X19" s="101"/>
      <c r="Y19" s="101"/>
    </row>
    <row r="20" spans="1:25" ht="66.75" customHeight="1" x14ac:dyDescent="0.4">
      <c r="B20" s="2"/>
      <c r="C20" s="6">
        <v>6</v>
      </c>
      <c r="D20" s="217" t="s">
        <v>42</v>
      </c>
      <c r="E20" s="218"/>
      <c r="F20" s="219"/>
      <c r="G20" s="156">
        <v>5.0000000000000001E-3</v>
      </c>
      <c r="H20" s="32" t="s">
        <v>3</v>
      </c>
      <c r="I20" s="176" t="s">
        <v>143</v>
      </c>
      <c r="J20" s="177"/>
      <c r="K20" s="178"/>
      <c r="N20" s="101"/>
      <c r="O20" s="101"/>
      <c r="P20" s="101"/>
      <c r="Q20" s="101"/>
      <c r="R20" s="101"/>
      <c r="S20" s="101"/>
      <c r="T20" s="101"/>
      <c r="U20" s="101"/>
      <c r="V20" s="101"/>
      <c r="W20" s="101"/>
      <c r="X20" s="101"/>
      <c r="Y20" s="101"/>
    </row>
    <row r="21" spans="1:25" ht="89.25" customHeight="1" x14ac:dyDescent="0.4">
      <c r="B21" s="2"/>
      <c r="C21" s="6">
        <v>7</v>
      </c>
      <c r="D21" s="217" t="s">
        <v>104</v>
      </c>
      <c r="E21" s="218"/>
      <c r="F21" s="219"/>
      <c r="G21" s="157" t="s">
        <v>105</v>
      </c>
      <c r="H21" s="68" t="s">
        <v>106</v>
      </c>
      <c r="I21" s="176" t="s">
        <v>148</v>
      </c>
      <c r="J21" s="177"/>
      <c r="K21" s="178"/>
      <c r="N21" s="101"/>
      <c r="O21" s="101"/>
      <c r="P21" s="101"/>
      <c r="Q21" s="101"/>
      <c r="R21" s="101"/>
      <c r="S21" s="101"/>
      <c r="T21" s="101"/>
      <c r="U21" s="101"/>
      <c r="V21" s="101"/>
      <c r="W21" s="101"/>
      <c r="X21" s="101"/>
      <c r="Y21" s="101"/>
    </row>
    <row r="22" spans="1:25" s="1" customFormat="1" ht="21.75" customHeight="1" x14ac:dyDescent="0.4">
      <c r="B22" s="2"/>
      <c r="C22" s="26"/>
      <c r="D22" s="26"/>
      <c r="E22" s="27"/>
      <c r="F22" s="27"/>
      <c r="G22" s="27"/>
      <c r="H22" s="27"/>
      <c r="I22" s="35"/>
      <c r="J22" s="28"/>
      <c r="K22" s="2"/>
      <c r="N22" s="70"/>
      <c r="O22" s="70"/>
      <c r="P22" s="70"/>
      <c r="Q22" s="70"/>
      <c r="R22" s="70"/>
      <c r="S22" s="70"/>
      <c r="T22" s="70"/>
      <c r="U22" s="70"/>
      <c r="V22" s="70"/>
      <c r="W22" s="70"/>
      <c r="X22" s="70"/>
      <c r="Y22" s="70"/>
    </row>
    <row r="23" spans="1:25" ht="18" customHeight="1" x14ac:dyDescent="0.4">
      <c r="B23" s="2"/>
      <c r="C23" s="198" t="s">
        <v>163</v>
      </c>
      <c r="D23" s="198"/>
      <c r="E23" s="198"/>
      <c r="F23" s="198"/>
      <c r="G23" s="198"/>
      <c r="H23" s="198"/>
      <c r="I23" s="198"/>
      <c r="J23" s="198"/>
      <c r="K23" s="198"/>
      <c r="N23" s="101"/>
      <c r="O23" s="101"/>
      <c r="P23" s="101"/>
      <c r="Q23" s="101"/>
      <c r="R23" s="101"/>
      <c r="S23" s="101"/>
      <c r="T23" s="101"/>
      <c r="U23" s="101"/>
      <c r="V23" s="101"/>
      <c r="W23" s="101"/>
      <c r="X23" s="101"/>
      <c r="Y23" s="101"/>
    </row>
    <row r="24" spans="1:25" ht="18.45" x14ac:dyDescent="0.4">
      <c r="B24" s="2"/>
      <c r="C24" s="37" t="s">
        <v>4</v>
      </c>
      <c r="D24" s="58">
        <v>1</v>
      </c>
      <c r="E24" s="58">
        <v>2</v>
      </c>
      <c r="F24" s="58">
        <v>3</v>
      </c>
      <c r="G24" s="58">
        <v>4</v>
      </c>
      <c r="H24" s="58">
        <v>5</v>
      </c>
      <c r="I24" s="58">
        <v>6</v>
      </c>
      <c r="J24" s="58">
        <v>7</v>
      </c>
      <c r="K24" s="58">
        <v>8</v>
      </c>
      <c r="N24" s="101"/>
      <c r="O24" s="101"/>
      <c r="P24" s="101"/>
      <c r="Q24" s="101"/>
      <c r="R24" s="101"/>
      <c r="S24" s="101"/>
      <c r="T24" s="101"/>
      <c r="U24" s="101"/>
      <c r="V24" s="101"/>
      <c r="W24" s="101"/>
      <c r="X24" s="101"/>
      <c r="Y24" s="101"/>
    </row>
    <row r="25" spans="1:25" ht="34.5" customHeight="1" x14ac:dyDescent="0.5">
      <c r="B25" s="2"/>
      <c r="C25" s="37" t="s">
        <v>129</v>
      </c>
      <c r="D25" s="57" t="s">
        <v>144</v>
      </c>
      <c r="E25" s="57" t="s">
        <v>145</v>
      </c>
      <c r="F25" s="57" t="s">
        <v>146</v>
      </c>
      <c r="G25" s="57" t="s">
        <v>130</v>
      </c>
      <c r="H25" s="57" t="s">
        <v>131</v>
      </c>
      <c r="I25" s="57" t="s">
        <v>132</v>
      </c>
      <c r="J25" s="57" t="s">
        <v>133</v>
      </c>
      <c r="K25" s="57" t="s">
        <v>134</v>
      </c>
      <c r="N25" s="101"/>
      <c r="O25" s="101"/>
      <c r="P25" s="101"/>
      <c r="Q25" s="101"/>
      <c r="R25" s="101"/>
      <c r="S25" s="101"/>
      <c r="T25" s="101"/>
      <c r="U25" s="101"/>
      <c r="V25" s="101"/>
      <c r="W25" s="101"/>
      <c r="X25" s="101"/>
      <c r="Y25" s="101"/>
    </row>
    <row r="26" spans="1:25" ht="76.5" customHeight="1" x14ac:dyDescent="0.45">
      <c r="B26" s="2"/>
      <c r="C26" s="37" t="s">
        <v>126</v>
      </c>
      <c r="D26" s="94" t="s">
        <v>113</v>
      </c>
      <c r="E26" s="94" t="s">
        <v>111</v>
      </c>
      <c r="F26" s="94" t="s">
        <v>111</v>
      </c>
      <c r="G26" s="94" t="s">
        <v>111</v>
      </c>
      <c r="H26" s="94" t="s">
        <v>111</v>
      </c>
      <c r="I26" s="94" t="s">
        <v>111</v>
      </c>
      <c r="J26" s="94" t="s">
        <v>111</v>
      </c>
      <c r="K26" s="94" t="s">
        <v>111</v>
      </c>
      <c r="N26" s="101"/>
      <c r="O26" s="101"/>
      <c r="P26" s="101"/>
      <c r="Q26" s="101"/>
      <c r="R26" s="101"/>
      <c r="S26" s="101"/>
      <c r="T26" s="101"/>
      <c r="U26" s="101"/>
      <c r="V26" s="101"/>
      <c r="W26" s="101"/>
      <c r="X26" s="101"/>
      <c r="Y26" s="101"/>
    </row>
    <row r="27" spans="1:25" ht="48.75" customHeight="1" x14ac:dyDescent="0.5">
      <c r="B27" s="2"/>
      <c r="C27" s="37" t="s">
        <v>52</v>
      </c>
      <c r="D27" s="80">
        <v>29.97</v>
      </c>
      <c r="E27" s="80">
        <v>117.4</v>
      </c>
      <c r="F27" s="80">
        <v>326.5</v>
      </c>
      <c r="G27" s="80">
        <v>0</v>
      </c>
      <c r="H27" s="80">
        <v>0</v>
      </c>
      <c r="I27" s="80">
        <v>0</v>
      </c>
      <c r="J27" s="80">
        <v>0</v>
      </c>
      <c r="K27" s="80">
        <v>0</v>
      </c>
      <c r="N27" s="101"/>
      <c r="O27" s="101"/>
      <c r="P27" s="101"/>
      <c r="Q27" s="101"/>
      <c r="R27" s="101"/>
      <c r="S27" s="101"/>
      <c r="T27" s="101"/>
      <c r="U27" s="101"/>
      <c r="V27" s="101"/>
      <c r="W27" s="101"/>
      <c r="X27" s="101"/>
      <c r="Y27" s="101"/>
    </row>
    <row r="28" spans="1:25" ht="60.75" customHeight="1" x14ac:dyDescent="0.5">
      <c r="B28" s="2"/>
      <c r="C28" s="37" t="s">
        <v>53</v>
      </c>
      <c r="D28" s="95">
        <v>34466</v>
      </c>
      <c r="E28" s="95">
        <v>140080</v>
      </c>
      <c r="F28" s="95">
        <v>417884</v>
      </c>
      <c r="G28" s="95"/>
      <c r="H28" s="95"/>
      <c r="I28" s="95"/>
      <c r="J28" s="95"/>
      <c r="K28" s="95"/>
      <c r="N28" s="101"/>
      <c r="O28" s="101"/>
      <c r="P28" s="101"/>
      <c r="Q28" s="101"/>
      <c r="R28" s="101"/>
      <c r="S28" s="101"/>
      <c r="T28" s="101"/>
      <c r="U28" s="101"/>
      <c r="V28" s="101"/>
      <c r="W28" s="101"/>
      <c r="X28" s="101"/>
      <c r="Y28" s="101"/>
    </row>
    <row r="29" spans="1:25" ht="79.5" customHeight="1" x14ac:dyDescent="0.5">
      <c r="B29" s="2"/>
      <c r="C29" s="37" t="s">
        <v>54</v>
      </c>
      <c r="D29" s="96">
        <v>8.8300000000000003E-2</v>
      </c>
      <c r="E29" s="96">
        <v>7.5600000000000001E-2</v>
      </c>
      <c r="F29" s="96">
        <v>8.5099999999999995E-2</v>
      </c>
      <c r="G29" s="96"/>
      <c r="H29" s="96"/>
      <c r="I29" s="96"/>
      <c r="J29" s="96"/>
      <c r="K29" s="96"/>
      <c r="N29" s="101"/>
      <c r="O29" s="101"/>
      <c r="P29" s="101"/>
      <c r="Q29" s="101"/>
      <c r="R29" s="101"/>
      <c r="S29" s="101"/>
      <c r="T29" s="101"/>
      <c r="U29" s="101"/>
      <c r="V29" s="101"/>
      <c r="W29" s="101"/>
      <c r="X29" s="101"/>
      <c r="Y29" s="101"/>
    </row>
    <row r="30" spans="1:25" ht="79.5" customHeight="1" x14ac:dyDescent="0.5">
      <c r="B30" s="2"/>
      <c r="C30" s="37" t="s">
        <v>55</v>
      </c>
      <c r="D30" s="97">
        <v>4.4999999999999998E-2</v>
      </c>
      <c r="E30" s="97">
        <v>0.02</v>
      </c>
      <c r="F30" s="97">
        <v>1.6E-2</v>
      </c>
      <c r="G30" s="97">
        <v>0</v>
      </c>
      <c r="H30" s="97">
        <v>0</v>
      </c>
      <c r="I30" s="97">
        <v>0</v>
      </c>
      <c r="J30" s="97">
        <v>0</v>
      </c>
      <c r="K30" s="97">
        <v>0</v>
      </c>
      <c r="N30" s="101"/>
      <c r="O30" s="101"/>
      <c r="P30" s="101"/>
      <c r="Q30" s="101"/>
      <c r="R30" s="101"/>
      <c r="S30" s="101"/>
      <c r="T30" s="101"/>
      <c r="U30" s="101"/>
      <c r="V30" s="101"/>
      <c r="W30" s="101"/>
      <c r="X30" s="101"/>
      <c r="Y30" s="101"/>
    </row>
    <row r="31" spans="1:25" ht="79.5" customHeight="1" x14ac:dyDescent="0.5">
      <c r="B31" s="2"/>
      <c r="C31" s="37" t="s">
        <v>142</v>
      </c>
      <c r="D31" s="100">
        <f>IFERROR('Demand Charge Calculations'!B54,0)</f>
        <v>0</v>
      </c>
      <c r="E31" s="100">
        <f>IFERROR('Demand Charge Calculations'!C54,0)</f>
        <v>0</v>
      </c>
      <c r="F31" s="100">
        <f>IFERROR('Demand Charge Calculations'!D54,0)</f>
        <v>0</v>
      </c>
      <c r="G31" s="100">
        <f>IFERROR('Demand Charge Calculations'!E54,0)</f>
        <v>0</v>
      </c>
      <c r="H31" s="100">
        <f>IFERROR('Demand Charge Calculations'!F54,0)</f>
        <v>0</v>
      </c>
      <c r="I31" s="100">
        <f>IFERROR('Demand Charge Calculations'!G54,0)</f>
        <v>0</v>
      </c>
      <c r="J31" s="100">
        <f>IFERROR('Demand Charge Calculations'!H54,0)</f>
        <v>0</v>
      </c>
      <c r="K31" s="100">
        <f>IFERROR('Demand Charge Calculations'!I54,0)</f>
        <v>0</v>
      </c>
      <c r="N31" s="101"/>
      <c r="O31" s="101"/>
      <c r="P31" s="101"/>
      <c r="Q31" s="101"/>
      <c r="R31" s="101"/>
      <c r="S31" s="101"/>
      <c r="T31" s="101"/>
      <c r="U31" s="101"/>
      <c r="V31" s="101"/>
      <c r="W31" s="101"/>
      <c r="X31" s="101"/>
      <c r="Y31" s="101"/>
    </row>
    <row r="32" spans="1:25" s="72" customFormat="1" ht="79.5" customHeight="1" x14ac:dyDescent="0.5">
      <c r="A32" s="69"/>
      <c r="B32" s="70"/>
      <c r="C32" s="37" t="s">
        <v>175</v>
      </c>
      <c r="D32" s="225">
        <f>SUM('Example Site 1'!$G$3:$I$32)</f>
        <v>37462.5</v>
      </c>
      <c r="E32" s="225">
        <f>SUM('Example Site 2'!$G$3:$I$32)</f>
        <v>0</v>
      </c>
      <c r="F32" s="225">
        <f>SUM('Example Site 3'!$G$3:$I$32)</f>
        <v>0</v>
      </c>
      <c r="G32" s="225">
        <f>SUM('Site 4'!$G$3:$I$32)</f>
        <v>0</v>
      </c>
      <c r="H32" s="225">
        <f>SUM('Site 5'!$G$3:$I$32)</f>
        <v>0</v>
      </c>
      <c r="I32" s="225">
        <f>SUM('Site 6'!$G$3:$I$32)</f>
        <v>0</v>
      </c>
      <c r="J32" s="225">
        <f>SUM('Site 7'!$G$3:$I$32)</f>
        <v>0</v>
      </c>
      <c r="K32" s="225">
        <f>SUM('Site 8'!$G$3:$I$32)</f>
        <v>0</v>
      </c>
      <c r="L32" s="69"/>
      <c r="M32" s="69"/>
      <c r="N32" s="101"/>
      <c r="O32" s="101"/>
      <c r="P32" s="101"/>
      <c r="Q32" s="101"/>
      <c r="R32" s="101"/>
      <c r="S32" s="101"/>
      <c r="T32" s="101"/>
      <c r="U32" s="101"/>
      <c r="V32" s="101"/>
      <c r="W32" s="101"/>
      <c r="X32" s="101"/>
      <c r="Y32" s="101"/>
    </row>
    <row r="33" spans="2:25" ht="34.5" customHeight="1" x14ac:dyDescent="0.5">
      <c r="B33" s="2"/>
      <c r="C33" s="37" t="s">
        <v>56</v>
      </c>
      <c r="D33" s="81">
        <v>13</v>
      </c>
      <c r="E33" s="81">
        <v>25</v>
      </c>
      <c r="F33" s="81">
        <v>20</v>
      </c>
      <c r="G33" s="81">
        <v>20</v>
      </c>
      <c r="H33" s="81">
        <v>20</v>
      </c>
      <c r="I33" s="81">
        <v>20</v>
      </c>
      <c r="J33" s="81">
        <v>25</v>
      </c>
      <c r="K33" s="81">
        <v>20</v>
      </c>
      <c r="N33" s="101"/>
      <c r="O33" s="101"/>
      <c r="P33" s="101"/>
      <c r="Q33" s="101"/>
      <c r="R33" s="101"/>
      <c r="S33" s="101"/>
      <c r="T33" s="101"/>
      <c r="U33" s="101"/>
      <c r="V33" s="101"/>
      <c r="W33" s="101"/>
      <c r="X33" s="101"/>
      <c r="Y33" s="101"/>
    </row>
    <row r="34" spans="2:25" ht="34.5" customHeight="1" x14ac:dyDescent="0.5">
      <c r="B34" s="2"/>
      <c r="C34" s="37" t="s">
        <v>41</v>
      </c>
      <c r="D34" s="73" t="s">
        <v>162</v>
      </c>
      <c r="E34" s="73">
        <v>0.85</v>
      </c>
      <c r="F34" s="73">
        <v>0.85</v>
      </c>
      <c r="G34" s="73" t="s">
        <v>162</v>
      </c>
      <c r="H34" s="73" t="s">
        <v>162</v>
      </c>
      <c r="I34" s="73" t="s">
        <v>162</v>
      </c>
      <c r="J34" s="73" t="s">
        <v>162</v>
      </c>
      <c r="K34" s="73" t="s">
        <v>162</v>
      </c>
      <c r="N34" s="101"/>
      <c r="O34" s="101"/>
      <c r="P34" s="101"/>
      <c r="Q34" s="101"/>
      <c r="R34" s="101"/>
      <c r="S34" s="101"/>
      <c r="T34" s="101"/>
      <c r="U34" s="101"/>
      <c r="V34" s="101"/>
      <c r="W34" s="101"/>
      <c r="X34" s="101"/>
      <c r="Y34" s="101"/>
    </row>
    <row r="35" spans="2:25" ht="22.2" customHeight="1" x14ac:dyDescent="0.4">
      <c r="C35" s="1"/>
      <c r="D35" s="1"/>
      <c r="E35" s="1"/>
      <c r="F35" s="1"/>
      <c r="G35" s="1"/>
      <c r="H35" s="1"/>
      <c r="I35" s="1"/>
      <c r="J35" s="1"/>
      <c r="N35" s="101"/>
      <c r="O35" s="101"/>
      <c r="P35" s="101"/>
      <c r="Q35" s="101"/>
      <c r="R35" s="101"/>
      <c r="S35" s="101"/>
      <c r="T35" s="101"/>
      <c r="U35" s="101"/>
      <c r="V35" s="101"/>
      <c r="W35" s="101"/>
      <c r="X35" s="101"/>
      <c r="Y35" s="101"/>
    </row>
    <row r="36" spans="2:25" ht="19.2" customHeight="1" x14ac:dyDescent="0.4">
      <c r="C36" s="199" t="s">
        <v>61</v>
      </c>
      <c r="D36" s="199"/>
      <c r="E36" s="199"/>
      <c r="F36" s="199"/>
      <c r="G36" s="199"/>
      <c r="H36" s="199"/>
      <c r="I36" s="199"/>
      <c r="J36" s="199"/>
      <c r="K36" s="199"/>
      <c r="N36" s="101"/>
      <c r="O36" s="101"/>
      <c r="P36" s="101"/>
      <c r="Q36" s="101"/>
      <c r="R36" s="101"/>
      <c r="S36" s="101"/>
      <c r="T36" s="101"/>
      <c r="U36" s="101"/>
      <c r="V36" s="101"/>
      <c r="W36" s="101"/>
      <c r="X36" s="101"/>
      <c r="Y36" s="101"/>
    </row>
    <row r="37" spans="2:25" ht="56.5" customHeight="1" x14ac:dyDescent="0.4">
      <c r="C37" s="197" t="s">
        <v>48</v>
      </c>
      <c r="D37" s="197"/>
      <c r="E37" s="197"/>
      <c r="F37" s="197"/>
      <c r="G37" s="197"/>
      <c r="H37" s="197"/>
      <c r="I37" s="197"/>
      <c r="J37" s="197"/>
      <c r="K37" s="197"/>
      <c r="N37" s="101"/>
      <c r="O37" s="101"/>
      <c r="P37" s="101"/>
      <c r="Q37" s="101"/>
      <c r="R37" s="101"/>
      <c r="S37" s="101"/>
      <c r="T37" s="101"/>
      <c r="U37" s="101"/>
      <c r="V37" s="101"/>
      <c r="W37" s="101"/>
      <c r="X37" s="101"/>
      <c r="Y37" s="101"/>
    </row>
    <row r="38" spans="2:25" s="1" customFormat="1" ht="18.45" x14ac:dyDescent="0.4">
      <c r="C38" s="37" t="s">
        <v>4</v>
      </c>
      <c r="D38" s="58">
        <v>1</v>
      </c>
      <c r="E38" s="58">
        <v>2</v>
      </c>
      <c r="F38" s="58">
        <v>3</v>
      </c>
      <c r="G38" s="58">
        <v>4</v>
      </c>
      <c r="H38" s="58">
        <v>5</v>
      </c>
      <c r="I38" s="58">
        <v>6</v>
      </c>
      <c r="J38" s="58">
        <v>7</v>
      </c>
      <c r="K38" s="58">
        <v>8</v>
      </c>
      <c r="N38" s="70"/>
      <c r="O38" s="70"/>
      <c r="P38" s="70"/>
      <c r="Q38" s="70"/>
      <c r="R38" s="70"/>
      <c r="S38" s="70"/>
      <c r="T38" s="70"/>
      <c r="U38" s="70"/>
      <c r="V38" s="70"/>
      <c r="W38" s="70"/>
      <c r="X38" s="70"/>
      <c r="Y38" s="70"/>
    </row>
    <row r="39" spans="2:25" s="1" customFormat="1" ht="40.5" customHeight="1" x14ac:dyDescent="0.4">
      <c r="C39" s="37" t="s">
        <v>5</v>
      </c>
      <c r="D39" s="59" t="str">
        <f t="shared" ref="D39:K39" si="0">D25</f>
        <v>EXAMPLE SITE 1</v>
      </c>
      <c r="E39" s="59" t="str">
        <f t="shared" si="0"/>
        <v>EXAMPLE SITE 2</v>
      </c>
      <c r="F39" s="59" t="str">
        <f t="shared" si="0"/>
        <v>EXAMPLE SITE 3</v>
      </c>
      <c r="G39" s="59" t="str">
        <f t="shared" si="0"/>
        <v>SITE 4</v>
      </c>
      <c r="H39" s="59" t="str">
        <f t="shared" si="0"/>
        <v>SITE 5</v>
      </c>
      <c r="I39" s="59" t="str">
        <f t="shared" si="0"/>
        <v>SITE 6</v>
      </c>
      <c r="J39" s="59" t="str">
        <f t="shared" si="0"/>
        <v>SITE 7</v>
      </c>
      <c r="K39" s="59" t="str">
        <f t="shared" si="0"/>
        <v>SITE 8</v>
      </c>
      <c r="N39" s="70"/>
      <c r="O39" s="70"/>
      <c r="P39" s="70"/>
      <c r="Q39" s="70"/>
      <c r="R39" s="70"/>
      <c r="S39" s="70"/>
      <c r="T39" s="70"/>
      <c r="U39" s="70"/>
      <c r="V39" s="70"/>
      <c r="W39" s="70"/>
      <c r="X39" s="70"/>
      <c r="Y39" s="70"/>
    </row>
    <row r="40" spans="2:25" s="1" customFormat="1" ht="40.5" customHeight="1" x14ac:dyDescent="0.4">
      <c r="B40" s="194" t="s">
        <v>31</v>
      </c>
      <c r="C40" s="37">
        <v>1</v>
      </c>
      <c r="D40" s="51">
        <f>VLOOKUP($C40,'Example Site 1'!$A$3:$N$32,11,FALSE)/12</f>
        <v>3237.3820546666666</v>
      </c>
      <c r="E40" s="51">
        <f>VLOOKUP($C40,'Example Site 2'!$A$3:$N$32,11,FALSE)/12</f>
        <v>-114.85392666666667</v>
      </c>
      <c r="F40" s="51">
        <f>VLOOKUP($C40,'Example Site 3'!$A$3:$N$32,11,FALSE)/12</f>
        <v>-673.45488966666653</v>
      </c>
      <c r="G40" s="51">
        <f>VLOOKUP($C40,'Site 4'!$A$3:$N$32,11,FALSE)/12</f>
        <v>0</v>
      </c>
      <c r="H40" s="51">
        <f>VLOOKUP($C40,'Site 5'!$A$3:$N$32,11,FALSE)/12</f>
        <v>0</v>
      </c>
      <c r="I40" s="51">
        <f>VLOOKUP($C40,'Site 6'!$A$3:$N$32,11,FALSE)/12</f>
        <v>0</v>
      </c>
      <c r="J40" s="51">
        <f>VLOOKUP($C40,'Site 7'!$A$3:$N$32,11,FALSE)/12</f>
        <v>0</v>
      </c>
      <c r="K40" s="51">
        <f>VLOOKUP($C40,'Site 8'!$A$3:$N$32,11,FALSE)/12</f>
        <v>0</v>
      </c>
      <c r="N40" s="70"/>
      <c r="O40" s="70"/>
      <c r="P40" s="70"/>
      <c r="Q40" s="70"/>
      <c r="R40" s="70"/>
      <c r="S40" s="70"/>
      <c r="T40" s="70"/>
      <c r="U40" s="70"/>
      <c r="V40" s="70"/>
      <c r="W40" s="70"/>
      <c r="X40" s="70"/>
      <c r="Y40" s="70"/>
    </row>
    <row r="41" spans="2:25" s="1" customFormat="1" ht="27" customHeight="1" x14ac:dyDescent="0.4">
      <c r="B41" s="194"/>
      <c r="C41" s="37">
        <v>5</v>
      </c>
      <c r="D41" s="51">
        <f>VLOOKUP($C41,'Example Site 1'!$A$3:$N$32,11,FALSE)/12</f>
        <v>104.00901442860304</v>
      </c>
      <c r="E41" s="51">
        <f>VLOOKUP($C41,'Example Site 2'!$A$3:$N$32,11,FALSE)/12</f>
        <v>-103.49555577417686</v>
      </c>
      <c r="F41" s="51">
        <f>VLOOKUP($C41,'Example Site 3'!$A$3:$N$32,11,FALSE)/12</f>
        <v>-610.70310401079314</v>
      </c>
      <c r="G41" s="51">
        <f>VLOOKUP($C41,'Site 4'!$A$3:$N$32,11,FALSE)/12</f>
        <v>0</v>
      </c>
      <c r="H41" s="51">
        <f>VLOOKUP($C41,'Site 5'!$A$3:$N$32,11,FALSE)/12</f>
        <v>0</v>
      </c>
      <c r="I41" s="51">
        <f>VLOOKUP($C41,'Site 6'!$A$3:$N$32,11,FALSE)/12</f>
        <v>0</v>
      </c>
      <c r="J41" s="51">
        <f>VLOOKUP($C41,'Site 7'!$A$3:$N$32,11,FALSE)/12</f>
        <v>0</v>
      </c>
      <c r="K41" s="51">
        <f>VLOOKUP($C41,'Site 8'!$A$3:$N$32,11,FALSE)/12</f>
        <v>0</v>
      </c>
      <c r="N41" s="70"/>
      <c r="O41" s="70"/>
      <c r="P41" s="70"/>
      <c r="Q41" s="70"/>
      <c r="R41" s="70"/>
      <c r="S41" s="70"/>
      <c r="T41" s="70"/>
      <c r="U41" s="70"/>
      <c r="V41" s="70"/>
      <c r="W41" s="70"/>
      <c r="X41" s="70"/>
      <c r="Y41" s="70"/>
    </row>
    <row r="42" spans="2:25" s="1" customFormat="1" ht="27" customHeight="1" x14ac:dyDescent="0.4">
      <c r="B42" s="194"/>
      <c r="C42" s="37">
        <v>10</v>
      </c>
      <c r="D42" s="51">
        <f>VLOOKUP($C42,'Example Site 1'!$A$3:$N$32,11,FALSE)/12</f>
        <v>83.09411670418649</v>
      </c>
      <c r="E42" s="51">
        <f>VLOOKUP($C42,'Example Site 2'!$A$3:$N$32,11,FALSE)/12</f>
        <v>-86.102389503621453</v>
      </c>
      <c r="F42" s="51">
        <f>VLOOKUP($C42,'Example Site 3'!$A$3:$N$32,11,FALSE)/12</f>
        <v>-517.1571511801618</v>
      </c>
      <c r="G42" s="51">
        <f>VLOOKUP($C42,'Site 4'!$A$3:$N$32,11,FALSE)/12</f>
        <v>0</v>
      </c>
      <c r="H42" s="51">
        <f>VLOOKUP($C42,'Site 5'!$A$3:$N$32,11,FALSE)/12</f>
        <v>0</v>
      </c>
      <c r="I42" s="51">
        <f>VLOOKUP($C42,'Site 6'!$A$3:$N$32,11,FALSE)/12</f>
        <v>0</v>
      </c>
      <c r="J42" s="51">
        <f>VLOOKUP($C42,'Site 7'!$A$3:$N$32,11,FALSE)/12</f>
        <v>0</v>
      </c>
      <c r="K42" s="51">
        <f>VLOOKUP($C42,'Site 8'!$A$3:$N$32,11,FALSE)/12</f>
        <v>0</v>
      </c>
      <c r="N42" s="70"/>
      <c r="O42" s="70"/>
      <c r="P42" s="70"/>
      <c r="Q42" s="70"/>
      <c r="R42" s="70"/>
      <c r="S42" s="70"/>
      <c r="T42" s="70"/>
      <c r="U42" s="70"/>
      <c r="V42" s="70"/>
      <c r="W42" s="70"/>
      <c r="X42" s="70"/>
      <c r="Y42" s="70"/>
    </row>
    <row r="43" spans="2:25" s="1" customFormat="1" ht="27" customHeight="1" x14ac:dyDescent="0.4">
      <c r="B43" s="194"/>
      <c r="C43" s="37">
        <v>15</v>
      </c>
      <c r="D43" s="51">
        <f>VLOOKUP($C43,'Example Site 1'!$A$3:$N$32,11,FALSE)/12</f>
        <v>490.87955606938658</v>
      </c>
      <c r="E43" s="51">
        <f>VLOOKUP($C43,'Example Site 2'!$A$3:$N$32,11,FALSE)/12</f>
        <v>-64.658707255904119</v>
      </c>
      <c r="F43" s="51">
        <f>VLOOKUP($C43,'Example Site 3'!$A$3:$N$32,11,FALSE)/12</f>
        <v>-404.7121394415135</v>
      </c>
      <c r="G43" s="51">
        <f>VLOOKUP($C43,'Site 4'!$A$3:$N$32,11,FALSE)/12</f>
        <v>0</v>
      </c>
      <c r="H43" s="51">
        <f>VLOOKUP($C43,'Site 5'!$A$3:$N$32,11,FALSE)/12</f>
        <v>0</v>
      </c>
      <c r="I43" s="51">
        <f>VLOOKUP($C43,'Site 6'!$A$3:$N$32,11,FALSE)/12</f>
        <v>0</v>
      </c>
      <c r="J43" s="51">
        <f>VLOOKUP($C43,'Site 7'!$A$3:$N$32,11,FALSE)/12</f>
        <v>0</v>
      </c>
      <c r="K43" s="51">
        <f>VLOOKUP($C43,'Site 8'!$A$3:$N$32,11,FALSE)/12</f>
        <v>0</v>
      </c>
      <c r="N43" s="70"/>
      <c r="O43" s="70"/>
      <c r="P43" s="70"/>
      <c r="Q43" s="70"/>
      <c r="R43" s="70"/>
      <c r="S43" s="70"/>
      <c r="T43" s="70"/>
      <c r="U43" s="70"/>
      <c r="V43" s="70"/>
      <c r="W43" s="70"/>
      <c r="X43" s="70"/>
      <c r="Y43" s="70"/>
    </row>
    <row r="44" spans="2:25" s="1" customFormat="1" ht="27" customHeight="1" x14ac:dyDescent="0.4">
      <c r="B44" s="194"/>
      <c r="C44" s="37">
        <v>20</v>
      </c>
      <c r="D44" s="51">
        <f>VLOOKUP($C44,'Example Site 1'!$A$3:$N$32,11,FALSE)/12</f>
        <v>543.49071185942296</v>
      </c>
      <c r="E44" s="51">
        <f>VLOOKUP($C44,'Example Site 2'!$A$3:$N$32,11,FALSE)/12</f>
        <v>-38.562574726568222</v>
      </c>
      <c r="F44" s="51">
        <f>VLOOKUP($C44,'Example Site 3'!$A$3:$N$32,11,FALSE)/12</f>
        <v>-270.84735255386113</v>
      </c>
      <c r="G44" s="51">
        <f>VLOOKUP($C44,'Site 4'!$A$3:$N$32,11,FALSE)/12</f>
        <v>0</v>
      </c>
      <c r="H44" s="51">
        <f>VLOOKUP($C44,'Site 5'!$A$3:$N$32,11,FALSE)/12</f>
        <v>0</v>
      </c>
      <c r="I44" s="51">
        <f>VLOOKUP($C44,'Site 6'!$A$3:$N$32,11,FALSE)/12</f>
        <v>0</v>
      </c>
      <c r="J44" s="51">
        <f>VLOOKUP($C44,'Site 7'!$A$3:$N$32,11,FALSE)/12</f>
        <v>0</v>
      </c>
      <c r="K44" s="51">
        <f>VLOOKUP($C44,'Site 8'!$A$3:$N$32,11,FALSE)/12</f>
        <v>0</v>
      </c>
      <c r="N44" s="70"/>
      <c r="O44" s="70"/>
      <c r="P44" s="70"/>
      <c r="Q44" s="70"/>
      <c r="R44" s="70"/>
      <c r="S44" s="70"/>
      <c r="T44" s="70"/>
      <c r="U44" s="70"/>
      <c r="V44" s="70"/>
      <c r="W44" s="70"/>
      <c r="X44" s="70"/>
      <c r="Y44" s="70"/>
    </row>
    <row r="45" spans="2:25" s="1" customFormat="1" ht="27" customHeight="1" x14ac:dyDescent="0.4">
      <c r="B45" s="194"/>
      <c r="C45" s="37">
        <v>25</v>
      </c>
      <c r="D45" s="51">
        <f>VLOOKUP($C45,'Example Site 1'!$A$3:$N$32,11,FALSE)/12</f>
        <v>601.74059038569828</v>
      </c>
      <c r="E45" s="51">
        <f>VLOOKUP($C45,'Example Site 2'!$A$3:$N$32,11,FALSE)/12</f>
        <v>-7.13466384693902</v>
      </c>
      <c r="F45" s="51">
        <f>VLOOKUP($C45,'Example Site 3'!$A$3:$N$32,11,FALSE)/12</f>
        <v>3733.2354065805107</v>
      </c>
      <c r="G45" s="51">
        <f>VLOOKUP($C45,'Site 4'!$A$3:$N$32,11,FALSE)/12</f>
        <v>0</v>
      </c>
      <c r="H45" s="51">
        <f>VLOOKUP($C45,'Site 5'!$A$3:$N$32,11,FALSE)/12</f>
        <v>0</v>
      </c>
      <c r="I45" s="51">
        <f>VLOOKUP($C45,'Site 6'!$A$3:$N$32,11,FALSE)/12</f>
        <v>0</v>
      </c>
      <c r="J45" s="51">
        <f>VLOOKUP($C45,'Site 7'!$A$3:$N$32,11,FALSE)/12</f>
        <v>0</v>
      </c>
      <c r="K45" s="51">
        <f>VLOOKUP($C45,'Site 8'!$A$3:$N$32,11,FALSE)/12</f>
        <v>0</v>
      </c>
      <c r="N45" s="70"/>
      <c r="O45" s="70"/>
      <c r="P45" s="70"/>
      <c r="Q45" s="70"/>
      <c r="R45" s="70"/>
      <c r="S45" s="70"/>
      <c r="T45" s="70"/>
      <c r="U45" s="70"/>
      <c r="V45" s="70"/>
      <c r="W45" s="70"/>
      <c r="X45" s="70"/>
      <c r="Y45" s="70"/>
    </row>
    <row r="46" spans="2:25" s="1" customFormat="1" ht="27" customHeight="1" x14ac:dyDescent="0.4">
      <c r="B46" s="194"/>
      <c r="C46" s="37">
        <v>30</v>
      </c>
      <c r="D46" s="51">
        <f>VLOOKUP($C46,'Example Site 1'!$A$3:$N$32,11,FALSE)/12</f>
        <v>666.23353484536824</v>
      </c>
      <c r="E46" s="51">
        <f>VLOOKUP($C46,'Example Site 2'!$A$3:$N$32,11,FALSE)/12</f>
        <v>1385.5523757362546</v>
      </c>
      <c r="F46" s="51">
        <f>VLOOKUP($C46,'Example Site 3'!$A$3:$N$32,11,FALSE)/12</f>
        <v>4133.3535764004073</v>
      </c>
      <c r="G46" s="51">
        <f>VLOOKUP($C46,'Site 4'!$A$3:$N$32,11,FALSE)/12</f>
        <v>0</v>
      </c>
      <c r="H46" s="51">
        <f>VLOOKUP($C46,'Site 5'!$A$3:$N$32,11,FALSE)/12</f>
        <v>0</v>
      </c>
      <c r="I46" s="51">
        <f>VLOOKUP($C46,'Site 6'!$A$3:$N$32,11,FALSE)/12</f>
        <v>0</v>
      </c>
      <c r="J46" s="51">
        <f>VLOOKUP($C46,'Site 7'!$A$3:$N$32,11,FALSE)/12</f>
        <v>0</v>
      </c>
      <c r="K46" s="51">
        <f>VLOOKUP($C46,'Site 8'!$A$3:$N$32,11,FALSE)/12</f>
        <v>0</v>
      </c>
      <c r="N46" s="70"/>
      <c r="O46" s="70"/>
      <c r="P46" s="70"/>
      <c r="Q46" s="70"/>
      <c r="R46" s="70"/>
      <c r="S46" s="70"/>
      <c r="T46" s="70"/>
      <c r="U46" s="70"/>
      <c r="V46" s="70"/>
      <c r="W46" s="70"/>
      <c r="X46" s="70"/>
      <c r="Y46" s="70"/>
    </row>
    <row r="47" spans="2:25" s="1" customFormat="1" ht="30.65" customHeight="1" x14ac:dyDescent="0.4">
      <c r="C47" s="204" t="s">
        <v>6</v>
      </c>
      <c r="D47" s="205"/>
      <c r="E47" s="205"/>
      <c r="F47" s="205"/>
      <c r="G47" s="205"/>
      <c r="H47" s="205"/>
      <c r="I47" s="205"/>
      <c r="J47" s="205"/>
      <c r="K47" s="8"/>
      <c r="N47" s="70"/>
      <c r="O47" s="70"/>
      <c r="P47" s="70"/>
      <c r="Q47" s="70"/>
      <c r="R47" s="70"/>
      <c r="S47" s="70"/>
      <c r="T47" s="70"/>
      <c r="U47" s="70"/>
      <c r="V47" s="70"/>
      <c r="W47" s="70"/>
      <c r="X47" s="70"/>
      <c r="Y47" s="70"/>
    </row>
    <row r="48" spans="2:25" s="1" customFormat="1" ht="38.25" customHeight="1" x14ac:dyDescent="0.4">
      <c r="C48" s="29"/>
      <c r="D48" s="30"/>
      <c r="E48" s="30"/>
      <c r="F48" s="31"/>
      <c r="G48" s="31"/>
      <c r="H48" s="31"/>
      <c r="I48" s="31"/>
      <c r="J48" s="31"/>
      <c r="K48" s="8"/>
      <c r="N48" s="70"/>
      <c r="O48" s="70"/>
      <c r="P48" s="70"/>
      <c r="Q48" s="70"/>
      <c r="R48" s="70"/>
      <c r="S48" s="70"/>
      <c r="T48" s="70"/>
      <c r="U48" s="70"/>
      <c r="V48" s="70"/>
      <c r="W48" s="70"/>
      <c r="X48" s="70"/>
      <c r="Y48" s="70"/>
    </row>
    <row r="49" spans="1:25" ht="21.65" customHeight="1" x14ac:dyDescent="0.4">
      <c r="C49" s="195" t="s">
        <v>62</v>
      </c>
      <c r="D49" s="196"/>
      <c r="E49" s="196"/>
      <c r="F49" s="196"/>
      <c r="G49" s="196"/>
      <c r="H49" s="196"/>
      <c r="I49" s="196"/>
      <c r="J49" s="196"/>
      <c r="K49" s="196"/>
      <c r="N49" s="101"/>
      <c r="O49" s="101"/>
      <c r="P49" s="101"/>
      <c r="Q49" s="101"/>
      <c r="R49" s="101"/>
      <c r="S49" s="101"/>
      <c r="T49" s="101"/>
      <c r="U49" s="101"/>
      <c r="V49" s="101"/>
      <c r="W49" s="101"/>
      <c r="X49" s="101"/>
      <c r="Y49" s="101"/>
    </row>
    <row r="50" spans="1:25" ht="55.95" customHeight="1" x14ac:dyDescent="0.4">
      <c r="C50" s="197" t="s">
        <v>49</v>
      </c>
      <c r="D50" s="197"/>
      <c r="E50" s="197"/>
      <c r="F50" s="197"/>
      <c r="G50" s="197"/>
      <c r="H50" s="197"/>
      <c r="I50" s="197"/>
      <c r="J50" s="197"/>
      <c r="K50" s="197"/>
      <c r="N50" s="101"/>
      <c r="O50" s="101"/>
      <c r="P50" s="101"/>
      <c r="Q50" s="101"/>
      <c r="R50" s="101"/>
      <c r="S50" s="101"/>
      <c r="T50" s="101"/>
      <c r="U50" s="101"/>
      <c r="V50" s="101"/>
      <c r="W50" s="101"/>
      <c r="X50" s="101"/>
      <c r="Y50" s="101"/>
    </row>
    <row r="51" spans="1:25" ht="18.45" x14ac:dyDescent="0.4">
      <c r="C51" s="38" t="s">
        <v>4</v>
      </c>
      <c r="D51" s="49">
        <v>1</v>
      </c>
      <c r="E51" s="49">
        <v>2</v>
      </c>
      <c r="F51" s="49">
        <v>3</v>
      </c>
      <c r="G51" s="49">
        <v>4</v>
      </c>
      <c r="H51" s="49">
        <v>5</v>
      </c>
      <c r="I51" s="49">
        <v>6</v>
      </c>
      <c r="J51" s="49">
        <v>7</v>
      </c>
      <c r="K51" s="49">
        <v>8</v>
      </c>
      <c r="N51" s="101"/>
      <c r="O51" s="101"/>
      <c r="P51" s="101"/>
      <c r="Q51" s="101"/>
      <c r="R51" s="101"/>
      <c r="S51" s="101"/>
      <c r="T51" s="101"/>
      <c r="U51" s="101"/>
      <c r="V51" s="101"/>
      <c r="W51" s="101"/>
      <c r="X51" s="101"/>
      <c r="Y51" s="101"/>
    </row>
    <row r="52" spans="1:25" ht="18.45" x14ac:dyDescent="0.4">
      <c r="C52" s="38" t="s">
        <v>46</v>
      </c>
      <c r="D52" s="59" t="str">
        <f t="shared" ref="D52:K52" si="1">D25</f>
        <v>EXAMPLE SITE 1</v>
      </c>
      <c r="E52" s="59" t="str">
        <f t="shared" si="1"/>
        <v>EXAMPLE SITE 2</v>
      </c>
      <c r="F52" s="59" t="str">
        <f t="shared" si="1"/>
        <v>EXAMPLE SITE 3</v>
      </c>
      <c r="G52" s="59" t="str">
        <f t="shared" si="1"/>
        <v>SITE 4</v>
      </c>
      <c r="H52" s="59" t="str">
        <f t="shared" si="1"/>
        <v>SITE 5</v>
      </c>
      <c r="I52" s="59" t="str">
        <f t="shared" si="1"/>
        <v>SITE 6</v>
      </c>
      <c r="J52" s="59" t="str">
        <f t="shared" si="1"/>
        <v>SITE 7</v>
      </c>
      <c r="K52" s="59" t="str">
        <f t="shared" si="1"/>
        <v>SITE 8</v>
      </c>
      <c r="N52" s="101"/>
      <c r="O52" s="101"/>
      <c r="P52" s="101"/>
      <c r="Q52" s="101"/>
      <c r="R52" s="101"/>
      <c r="S52" s="101"/>
      <c r="T52" s="101"/>
      <c r="U52" s="101"/>
      <c r="V52" s="101"/>
      <c r="W52" s="101"/>
      <c r="X52" s="101"/>
      <c r="Y52" s="101"/>
    </row>
    <row r="53" spans="1:25" ht="30" customHeight="1" x14ac:dyDescent="0.4">
      <c r="B53" s="194" t="s">
        <v>31</v>
      </c>
      <c r="C53" s="37">
        <v>1</v>
      </c>
      <c r="D53" s="51">
        <f>VLOOKUP($C53,'Example Site 1'!$A$3:$N$32,14,FALSE)</f>
        <v>38848.584655999999</v>
      </c>
      <c r="E53" s="51">
        <f>VLOOKUP($C53,'Example Site 2'!$A$3:$N$32,14,FALSE)</f>
        <v>-1378.24712</v>
      </c>
      <c r="F53" s="51">
        <f>VLOOKUP($C53,'Example Site 3'!$A$3:$N$32,14,FALSE)</f>
        <v>-8081.4586759999984</v>
      </c>
      <c r="G53" s="51">
        <f>VLOOKUP($C53,'Site 4'!$A$3:$N$32,14,FALSE)</f>
        <v>0</v>
      </c>
      <c r="H53" s="51">
        <f>VLOOKUP($C53,'Site 5'!$A$3:$N$32,14,FALSE)</f>
        <v>0</v>
      </c>
      <c r="I53" s="51">
        <f>VLOOKUP($C53,'Site 6'!$A$3:$N$32,14,FALSE)</f>
        <v>0</v>
      </c>
      <c r="J53" s="51">
        <f>VLOOKUP($C53,'Site 7'!$A$3:$N$32,14,FALSE)</f>
        <v>0</v>
      </c>
      <c r="K53" s="51">
        <f>VLOOKUP($C53,'Site 8'!$A$3:$N$32,14,FALSE)</f>
        <v>0</v>
      </c>
      <c r="N53" s="101"/>
      <c r="O53" s="101"/>
      <c r="P53" s="101"/>
      <c r="Q53" s="101"/>
      <c r="R53" s="101"/>
      <c r="S53" s="101"/>
      <c r="T53" s="101"/>
      <c r="U53" s="101"/>
      <c r="V53" s="101"/>
      <c r="W53" s="101"/>
      <c r="X53" s="101"/>
      <c r="Y53" s="101"/>
    </row>
    <row r="54" spans="1:25" ht="30" customHeight="1" x14ac:dyDescent="0.4">
      <c r="B54" s="194"/>
      <c r="C54" s="37">
        <v>5</v>
      </c>
      <c r="D54" s="51">
        <f>VLOOKUP($C54,'Example Site 1'!$A$3:$N$32,14,FALSE)</f>
        <v>43699.576205223777</v>
      </c>
      <c r="E54" s="51">
        <f>VLOOKUP($C54,'Example Site 2'!$A$3:$N$32,14,FALSE)</f>
        <v>-6196.8618089151742</v>
      </c>
      <c r="F54" s="51">
        <f>VLOOKUP($C54,'Example Site 3'!$A$3:$N$32,14,FALSE)</f>
        <v>-36433.217804640692</v>
      </c>
      <c r="G54" s="51">
        <f>VLOOKUP($C54,'Site 4'!$A$3:$N$32,14,FALSE)</f>
        <v>0</v>
      </c>
      <c r="H54" s="51">
        <f>VLOOKUP($C54,'Site 5'!$A$3:$N$32,14,FALSE)</f>
        <v>0</v>
      </c>
      <c r="I54" s="51">
        <f>VLOOKUP($C54,'Site 6'!$A$3:$N$32,14,FALSE)</f>
        <v>0</v>
      </c>
      <c r="J54" s="51">
        <f>VLOOKUP($C54,'Site 7'!$A$3:$N$32,14,FALSE)</f>
        <v>0</v>
      </c>
      <c r="K54" s="51">
        <f>VLOOKUP($C54,'Site 8'!$A$3:$N$32,14,FALSE)</f>
        <v>0</v>
      </c>
      <c r="N54" s="101"/>
      <c r="O54" s="101"/>
      <c r="P54" s="101"/>
      <c r="Q54" s="101"/>
      <c r="R54" s="101"/>
      <c r="S54" s="101"/>
      <c r="T54" s="101"/>
      <c r="U54" s="101"/>
      <c r="V54" s="101"/>
      <c r="W54" s="101"/>
      <c r="X54" s="101"/>
      <c r="Y54" s="101"/>
    </row>
    <row r="55" spans="1:25" ht="30" customHeight="1" x14ac:dyDescent="0.4">
      <c r="B55" s="194"/>
      <c r="C55" s="37">
        <v>10</v>
      </c>
      <c r="D55" s="51">
        <f>VLOOKUP($C55,'Example Site 1'!$A$3:$N$32,14,FALSE)</f>
        <v>48209.440694059296</v>
      </c>
      <c r="E55" s="51">
        <f>VLOOKUP($C55,'Example Site 2'!$A$3:$N$32,14,FALSE)</f>
        <v>-10765.771630624797</v>
      </c>
      <c r="F55" s="51">
        <f>VLOOKUP($C55,'Example Site 3'!$A$3:$N$32,14,FALSE)</f>
        <v>-63636.312542677464</v>
      </c>
      <c r="G55" s="51">
        <f>VLOOKUP($C55,'Site 4'!$A$3:$N$32,14,FALSE)</f>
        <v>0</v>
      </c>
      <c r="H55" s="51">
        <f>VLOOKUP($C55,'Site 5'!$A$3:$N$32,14,FALSE)</f>
        <v>0</v>
      </c>
      <c r="I55" s="51">
        <f>VLOOKUP($C55,'Site 6'!$A$3:$N$32,14,FALSE)</f>
        <v>0</v>
      </c>
      <c r="J55" s="51">
        <f>VLOOKUP($C55,'Site 7'!$A$3:$N$32,14,FALSE)</f>
        <v>0</v>
      </c>
      <c r="K55" s="51">
        <f>VLOOKUP($C55,'Site 8'!$A$3:$N$32,14,FALSE)</f>
        <v>0</v>
      </c>
      <c r="N55" s="101"/>
      <c r="O55" s="101"/>
      <c r="P55" s="101"/>
      <c r="Q55" s="101"/>
      <c r="R55" s="101"/>
      <c r="S55" s="101"/>
      <c r="T55" s="101"/>
      <c r="U55" s="101"/>
      <c r="V55" s="101"/>
      <c r="W55" s="101"/>
      <c r="X55" s="101"/>
      <c r="Y55" s="101"/>
    </row>
    <row r="56" spans="1:25" ht="30" customHeight="1" x14ac:dyDescent="0.4">
      <c r="B56" s="194"/>
      <c r="C56" s="37">
        <v>15</v>
      </c>
      <c r="D56" s="51">
        <f>VLOOKUP($C56,'Example Site 1'!$A$3:$N$32,14,FALSE)</f>
        <v>57914.312227325609</v>
      </c>
      <c r="E56" s="51">
        <f>VLOOKUP($C56,'Example Site 2'!$A$3:$N$32,14,FALSE)</f>
        <v>-13875.947595721565</v>
      </c>
      <c r="F56" s="51">
        <f>VLOOKUP($C56,'Example Site 3'!$A$3:$N$32,14,FALSE)</f>
        <v>-82701.760992657015</v>
      </c>
      <c r="G56" s="51">
        <f>VLOOKUP($C56,'Site 4'!$A$3:$N$32,14,FALSE)</f>
        <v>0</v>
      </c>
      <c r="H56" s="51">
        <f>VLOOKUP($C56,'Site 5'!$A$3:$N$32,14,FALSE)</f>
        <v>0</v>
      </c>
      <c r="I56" s="51">
        <f>VLOOKUP($C56,'Site 6'!$A$3:$N$32,14,FALSE)</f>
        <v>0</v>
      </c>
      <c r="J56" s="51">
        <f>VLOOKUP($C56,'Site 7'!$A$3:$N$32,14,FALSE)</f>
        <v>0</v>
      </c>
      <c r="K56" s="51">
        <f>VLOOKUP($C56,'Site 8'!$A$3:$N$32,14,FALSE)</f>
        <v>0</v>
      </c>
      <c r="N56" s="101"/>
      <c r="O56" s="101"/>
      <c r="P56" s="101"/>
      <c r="Q56" s="101"/>
      <c r="R56" s="101"/>
      <c r="S56" s="101"/>
      <c r="T56" s="101"/>
      <c r="U56" s="101"/>
      <c r="V56" s="101"/>
      <c r="W56" s="101"/>
      <c r="X56" s="101"/>
      <c r="Y56" s="101"/>
    </row>
    <row r="57" spans="1:25" ht="30" customHeight="1" x14ac:dyDescent="0.4">
      <c r="B57" s="194"/>
      <c r="C57" s="37">
        <v>20</v>
      </c>
      <c r="D57" s="51">
        <f>VLOOKUP($C57,'Example Site 1'!$A$3:$N$32,14,FALSE)</f>
        <v>76857.820445526144</v>
      </c>
      <c r="E57" s="51">
        <f>VLOOKUP($C57,'Example Site 2'!$A$3:$N$32,14,FALSE)</f>
        <v>-15682.165521335581</v>
      </c>
      <c r="F57" s="51">
        <f>VLOOKUP($C57,'Example Site 3'!$A$3:$N$32,14,FALSE)</f>
        <v>-94612.459833201894</v>
      </c>
      <c r="G57" s="51">
        <f>VLOOKUP($C57,'Site 4'!$A$3:$N$32,14,FALSE)</f>
        <v>0</v>
      </c>
      <c r="H57" s="51">
        <f>VLOOKUP($C57,'Site 5'!$A$3:$N$32,14,FALSE)</f>
        <v>0</v>
      </c>
      <c r="I57" s="51">
        <f>VLOOKUP($C57,'Site 6'!$A$3:$N$32,14,FALSE)</f>
        <v>0</v>
      </c>
      <c r="J57" s="51">
        <f>VLOOKUP($C57,'Site 7'!$A$3:$N$32,14,FALSE)</f>
        <v>0</v>
      </c>
      <c r="K57" s="51">
        <f>VLOOKUP($C57,'Site 8'!$A$3:$N$32,14,FALSE)</f>
        <v>0</v>
      </c>
      <c r="N57" s="101"/>
      <c r="O57" s="101"/>
      <c r="P57" s="101"/>
      <c r="Q57" s="101"/>
      <c r="R57" s="101"/>
      <c r="S57" s="101"/>
      <c r="T57" s="101"/>
      <c r="U57" s="101"/>
      <c r="V57" s="101"/>
      <c r="W57" s="101"/>
      <c r="X57" s="101"/>
      <c r="Y57" s="101"/>
    </row>
    <row r="58" spans="1:25" ht="30" customHeight="1" x14ac:dyDescent="0.4">
      <c r="B58" s="194"/>
      <c r="C58" s="37">
        <v>25</v>
      </c>
      <c r="D58" s="51">
        <f>VLOOKUP($C58,'Example Site 1'!$A$3:$N$32,14,FALSE)</f>
        <v>94950.024132092134</v>
      </c>
      <c r="E58" s="51">
        <f>VLOOKUP($C58,'Example Site 2'!$A$3:$N$32,14,FALSE)</f>
        <v>-16325.894671315786</v>
      </c>
      <c r="F58" s="51">
        <f>VLOOKUP($C58,'Example Site 3'!$A$3:$N$32,14,FALSE)</f>
        <v>17632.677797387136</v>
      </c>
      <c r="G58" s="51">
        <f>VLOOKUP($C58,'Site 4'!$A$3:$N$32,14,FALSE)</f>
        <v>0</v>
      </c>
      <c r="H58" s="51">
        <f>VLOOKUP($C58,'Site 5'!$A$3:$N$32,14,FALSE)</f>
        <v>0</v>
      </c>
      <c r="I58" s="51">
        <f>VLOOKUP($C58,'Site 6'!$A$3:$N$32,14,FALSE)</f>
        <v>0</v>
      </c>
      <c r="J58" s="51">
        <f>VLOOKUP($C58,'Site 7'!$A$3:$N$32,14,FALSE)</f>
        <v>0</v>
      </c>
      <c r="K58" s="51">
        <f>VLOOKUP($C58,'Site 8'!$A$3:$N$32,14,FALSE)</f>
        <v>0</v>
      </c>
      <c r="N58" s="101"/>
      <c r="O58" s="101"/>
      <c r="P58" s="101"/>
      <c r="Q58" s="101"/>
      <c r="R58" s="101"/>
      <c r="S58" s="101"/>
      <c r="T58" s="101"/>
      <c r="U58" s="101"/>
      <c r="V58" s="101"/>
      <c r="W58" s="101"/>
      <c r="X58" s="101"/>
      <c r="Y58" s="101"/>
    </row>
    <row r="59" spans="1:25" ht="30" customHeight="1" x14ac:dyDescent="0.4">
      <c r="B59" s="194"/>
      <c r="C59" s="37">
        <v>30</v>
      </c>
      <c r="D59" s="51">
        <f>VLOOKUP($C59,'Example Site 1'!$A$3:$N$32,14,FALSE)</f>
        <v>112229.18016094757</v>
      </c>
      <c r="E59" s="51">
        <f>VLOOKUP($C59,'Example Site 2'!$A$3:$N$32,14,FALSE)</f>
        <v>19609.215818213637</v>
      </c>
      <c r="F59" s="51">
        <f>VLOOKUP($C59,'Example Site 3'!$A$3:$N$32,14,FALSE)</f>
        <v>124833.61805871292</v>
      </c>
      <c r="G59" s="51">
        <f>VLOOKUP($C59,'Site 4'!$A$3:$N$32,14,FALSE)</f>
        <v>0</v>
      </c>
      <c r="H59" s="51">
        <f>VLOOKUP($C59,'Site 5'!$A$3:$N$32,14,FALSE)</f>
        <v>0</v>
      </c>
      <c r="I59" s="51">
        <f>VLOOKUP($C59,'Site 6'!$A$3:$N$32,14,FALSE)</f>
        <v>0</v>
      </c>
      <c r="J59" s="51">
        <f>VLOOKUP($C59,'Site 7'!$A$3:$N$32,14,FALSE)</f>
        <v>0</v>
      </c>
      <c r="K59" s="51">
        <f>VLOOKUP($C59,'Site 8'!$A$3:$N$32,14,FALSE)</f>
        <v>0</v>
      </c>
      <c r="N59" s="101"/>
      <c r="O59" s="101"/>
      <c r="P59" s="101"/>
      <c r="Q59" s="101"/>
      <c r="R59" s="101"/>
      <c r="S59" s="101"/>
      <c r="T59" s="101"/>
      <c r="U59" s="101"/>
      <c r="V59" s="101"/>
      <c r="W59" s="101"/>
      <c r="X59" s="101"/>
      <c r="Y59" s="101"/>
    </row>
    <row r="60" spans="1:25" ht="33" customHeight="1" x14ac:dyDescent="0.4">
      <c r="C60" s="37" t="s">
        <v>57</v>
      </c>
      <c r="D60" s="51">
        <f>IF(D34="None", D59*0,D59*E34)</f>
        <v>0</v>
      </c>
      <c r="E60" s="51">
        <f>IF(E34="None", E59*0,E59*E34)</f>
        <v>16667.833445481592</v>
      </c>
      <c r="F60" s="51">
        <f t="shared" ref="E60:F60" si="2">IF(F34="None", F59*0,F59*F34)</f>
        <v>106108.57534990598</v>
      </c>
      <c r="G60" s="51">
        <f>IF(G34="None", G59*0,G59*G34)</f>
        <v>0</v>
      </c>
      <c r="H60" s="51">
        <f t="shared" ref="H60" si="3">IF(H34="None", H59*0,H59*H34)</f>
        <v>0</v>
      </c>
      <c r="I60" s="51">
        <f t="shared" ref="I60" si="4">IF(I34="None", I59*0,I59*I34)</f>
        <v>0</v>
      </c>
      <c r="J60" s="51">
        <f t="shared" ref="J60" si="5">IF(J34="None", J59*0,J59*J34)</f>
        <v>0</v>
      </c>
      <c r="K60" s="51">
        <f t="shared" ref="K60" si="6">IF(K34="None", K59*0,K59*K34)</f>
        <v>0</v>
      </c>
      <c r="N60" s="101"/>
      <c r="O60" s="101"/>
      <c r="P60" s="101"/>
      <c r="Q60" s="101"/>
      <c r="R60" s="101"/>
      <c r="S60" s="101"/>
      <c r="T60" s="101"/>
      <c r="U60" s="101"/>
      <c r="V60" s="101"/>
      <c r="W60" s="101"/>
      <c r="X60" s="101"/>
      <c r="Y60" s="101"/>
    </row>
    <row r="61" spans="1:25" ht="36.65" customHeight="1" x14ac:dyDescent="0.4">
      <c r="C61" s="202" t="s">
        <v>6</v>
      </c>
      <c r="D61" s="203"/>
      <c r="E61" s="203"/>
      <c r="F61" s="203"/>
      <c r="G61" s="203"/>
      <c r="H61" s="203"/>
      <c r="I61" s="203"/>
      <c r="J61" s="203"/>
      <c r="K61" s="8"/>
      <c r="N61" s="101"/>
      <c r="O61" s="101"/>
      <c r="P61" s="101"/>
      <c r="Q61" s="101"/>
      <c r="R61" s="101"/>
      <c r="S61" s="101"/>
      <c r="T61" s="101"/>
      <c r="U61" s="101"/>
      <c r="V61" s="101"/>
      <c r="W61" s="101"/>
      <c r="X61" s="101"/>
      <c r="Y61" s="101"/>
    </row>
    <row r="62" spans="1:25" s="2" customFormat="1" ht="16.5" customHeight="1" x14ac:dyDescent="0.4">
      <c r="A62" s="1"/>
      <c r="C62" s="17"/>
      <c r="D62" s="17"/>
      <c r="E62" s="17"/>
      <c r="L62" s="1"/>
      <c r="M62" s="1"/>
      <c r="N62" s="70"/>
      <c r="O62" s="70"/>
      <c r="P62" s="70"/>
      <c r="Q62" s="70"/>
      <c r="R62" s="70"/>
      <c r="S62" s="70"/>
      <c r="T62" s="70"/>
      <c r="U62" s="70"/>
      <c r="V62" s="70"/>
      <c r="W62" s="70"/>
      <c r="X62" s="70"/>
      <c r="Y62" s="70"/>
    </row>
    <row r="63" spans="1:25" ht="15.65" customHeight="1" x14ac:dyDescent="0.4">
      <c r="C63" s="200" t="s">
        <v>51</v>
      </c>
      <c r="D63" s="201"/>
      <c r="E63" s="201"/>
      <c r="F63" s="201"/>
      <c r="G63" s="201"/>
      <c r="H63" s="201"/>
      <c r="I63" s="201"/>
      <c r="J63" s="201"/>
      <c r="K63" s="52"/>
      <c r="N63" s="101"/>
      <c r="O63" s="101"/>
      <c r="P63" s="101"/>
      <c r="Q63" s="101"/>
      <c r="R63" s="101"/>
      <c r="S63" s="101"/>
      <c r="T63" s="101"/>
      <c r="U63" s="101"/>
      <c r="V63" s="101"/>
      <c r="W63" s="101"/>
      <c r="X63" s="101"/>
      <c r="Y63" s="101"/>
    </row>
    <row r="64" spans="1:25" x14ac:dyDescent="0.4">
      <c r="N64" s="101"/>
      <c r="O64" s="101"/>
      <c r="P64" s="101"/>
      <c r="Q64" s="101"/>
      <c r="R64" s="101"/>
      <c r="S64" s="101"/>
      <c r="T64" s="101"/>
      <c r="U64" s="101"/>
      <c r="V64" s="101"/>
      <c r="W64" s="101"/>
      <c r="X64" s="101"/>
      <c r="Y64" s="101"/>
    </row>
    <row r="65" spans="12:25" x14ac:dyDescent="0.4">
      <c r="N65" s="101"/>
      <c r="O65" s="101"/>
      <c r="P65" s="101"/>
      <c r="Q65" s="101"/>
      <c r="R65" s="101"/>
      <c r="S65" s="101"/>
      <c r="T65" s="101"/>
      <c r="U65" s="101"/>
      <c r="V65" s="101"/>
      <c r="W65" s="101"/>
      <c r="X65" s="101"/>
      <c r="Y65" s="101"/>
    </row>
    <row r="66" spans="12:25" x14ac:dyDescent="0.4">
      <c r="N66" s="101"/>
      <c r="O66" s="101"/>
      <c r="P66" s="101"/>
      <c r="Q66" s="101"/>
      <c r="R66" s="101"/>
      <c r="S66" s="101"/>
      <c r="T66" s="101"/>
      <c r="U66" s="101"/>
      <c r="V66" s="101"/>
      <c r="W66" s="101"/>
      <c r="X66" s="101"/>
      <c r="Y66" s="101"/>
    </row>
    <row r="67" spans="12:25" x14ac:dyDescent="0.4">
      <c r="N67" s="101"/>
      <c r="O67" s="101"/>
      <c r="P67" s="101"/>
      <c r="Q67" s="101"/>
      <c r="R67" s="101"/>
      <c r="S67" s="101"/>
      <c r="T67" s="101"/>
      <c r="U67" s="101"/>
      <c r="V67" s="101"/>
      <c r="W67" s="101"/>
      <c r="X67" s="101"/>
      <c r="Y67" s="101"/>
    </row>
    <row r="68" spans="12:25" x14ac:dyDescent="0.4">
      <c r="N68" s="101"/>
      <c r="O68" s="101"/>
      <c r="P68" s="101"/>
      <c r="Q68" s="101"/>
      <c r="R68" s="101"/>
      <c r="S68" s="101"/>
      <c r="T68" s="101"/>
      <c r="U68" s="101"/>
      <c r="V68" s="101"/>
      <c r="W68" s="101"/>
      <c r="X68" s="101"/>
      <c r="Y68" s="101"/>
    </row>
    <row r="69" spans="12:25" x14ac:dyDescent="0.4">
      <c r="N69" s="101"/>
      <c r="O69" s="101"/>
      <c r="P69" s="101"/>
      <c r="Q69" s="101"/>
      <c r="R69" s="101"/>
      <c r="S69" s="101"/>
      <c r="T69" s="101"/>
      <c r="U69" s="101"/>
      <c r="V69" s="101"/>
      <c r="W69" s="101"/>
      <c r="X69" s="101"/>
      <c r="Y69" s="101"/>
    </row>
    <row r="70" spans="12:25" x14ac:dyDescent="0.4">
      <c r="N70" s="101"/>
      <c r="O70" s="101"/>
      <c r="P70" s="101"/>
      <c r="Q70" s="101"/>
      <c r="R70" s="101"/>
      <c r="S70" s="101"/>
      <c r="T70" s="101"/>
      <c r="U70" s="101"/>
      <c r="V70" s="101"/>
      <c r="W70" s="101"/>
      <c r="X70" s="101"/>
      <c r="Y70" s="101"/>
    </row>
    <row r="71" spans="12:25" x14ac:dyDescent="0.4">
      <c r="N71" s="101"/>
      <c r="O71" s="101"/>
      <c r="P71" s="101"/>
      <c r="Q71" s="101"/>
      <c r="R71" s="101"/>
      <c r="S71" s="101"/>
      <c r="T71" s="101"/>
      <c r="U71" s="101"/>
      <c r="V71" s="101"/>
      <c r="W71" s="101"/>
      <c r="X71" s="101"/>
      <c r="Y71" s="101"/>
    </row>
    <row r="72" spans="12:25" x14ac:dyDescent="0.4">
      <c r="N72" s="101"/>
      <c r="O72" s="101"/>
      <c r="P72" s="101"/>
      <c r="Q72" s="101"/>
      <c r="R72" s="101"/>
      <c r="S72" s="101"/>
      <c r="T72" s="101"/>
      <c r="U72" s="101"/>
      <c r="V72" s="101"/>
      <c r="W72" s="101"/>
      <c r="X72" s="101"/>
      <c r="Y72" s="101"/>
    </row>
    <row r="73" spans="12:25" x14ac:dyDescent="0.4">
      <c r="N73" s="101"/>
      <c r="O73" s="101"/>
      <c r="P73" s="101"/>
      <c r="Q73" s="101"/>
      <c r="R73" s="101"/>
      <c r="S73" s="101"/>
      <c r="T73" s="101"/>
      <c r="U73" s="101"/>
      <c r="V73" s="101"/>
      <c r="W73" s="101"/>
      <c r="X73" s="101"/>
      <c r="Y73" s="101"/>
    </row>
    <row r="74" spans="12:25" x14ac:dyDescent="0.4">
      <c r="L74" s="1" t="s">
        <v>37</v>
      </c>
      <c r="N74" s="101"/>
      <c r="O74" s="101"/>
      <c r="P74" s="101"/>
      <c r="Q74" s="101"/>
      <c r="R74" s="101"/>
      <c r="S74" s="101"/>
      <c r="T74" s="101"/>
      <c r="U74" s="101"/>
      <c r="V74" s="101"/>
      <c r="W74" s="101"/>
      <c r="X74" s="101"/>
      <c r="Y74" s="101"/>
    </row>
    <row r="75" spans="12:25" x14ac:dyDescent="0.4">
      <c r="N75" s="101"/>
      <c r="O75" s="101"/>
      <c r="P75" s="101"/>
      <c r="Q75" s="101"/>
      <c r="R75" s="101"/>
      <c r="S75" s="101"/>
      <c r="T75" s="101"/>
      <c r="U75" s="101"/>
      <c r="V75" s="101"/>
      <c r="W75" s="101"/>
      <c r="X75" s="101"/>
      <c r="Y75" s="101"/>
    </row>
    <row r="76" spans="12:25" x14ac:dyDescent="0.4">
      <c r="N76" s="101"/>
      <c r="O76" s="101"/>
      <c r="P76" s="101"/>
      <c r="Q76" s="101"/>
      <c r="R76" s="101"/>
      <c r="S76" s="101"/>
      <c r="T76" s="101"/>
      <c r="U76" s="101"/>
      <c r="V76" s="101"/>
      <c r="W76" s="101"/>
      <c r="X76" s="101"/>
      <c r="Y76" s="101"/>
    </row>
    <row r="77" spans="12:25" x14ac:dyDescent="0.4">
      <c r="N77" s="101"/>
      <c r="O77" s="101"/>
      <c r="P77" s="101"/>
      <c r="Q77" s="101"/>
      <c r="R77" s="101"/>
      <c r="S77" s="101"/>
      <c r="T77" s="101"/>
      <c r="U77" s="101"/>
      <c r="V77" s="101"/>
      <c r="W77" s="101"/>
      <c r="X77" s="101"/>
      <c r="Y77" s="101"/>
    </row>
    <row r="78" spans="12:25" x14ac:dyDescent="0.4">
      <c r="N78" s="101"/>
      <c r="O78" s="101"/>
      <c r="P78" s="101"/>
      <c r="Q78" s="101"/>
      <c r="R78" s="101"/>
      <c r="S78" s="101"/>
      <c r="T78" s="101"/>
      <c r="U78" s="101"/>
      <c r="V78" s="101"/>
      <c r="W78" s="101"/>
      <c r="X78" s="101"/>
      <c r="Y78" s="101"/>
    </row>
    <row r="79" spans="12:25" x14ac:dyDescent="0.4">
      <c r="N79" s="101"/>
      <c r="O79" s="101"/>
      <c r="P79" s="101"/>
      <c r="Q79" s="101"/>
      <c r="R79" s="101"/>
      <c r="S79" s="101"/>
      <c r="T79" s="101"/>
      <c r="U79" s="101"/>
      <c r="V79" s="101"/>
      <c r="W79" s="101"/>
      <c r="X79" s="101"/>
      <c r="Y79" s="101"/>
    </row>
    <row r="80" spans="12:25" x14ac:dyDescent="0.4">
      <c r="N80" s="101"/>
      <c r="O80" s="101"/>
      <c r="P80" s="101"/>
      <c r="Q80" s="101"/>
      <c r="R80" s="101"/>
      <c r="S80" s="101"/>
      <c r="T80" s="101"/>
      <c r="U80" s="101"/>
      <c r="V80" s="101"/>
      <c r="W80" s="101"/>
      <c r="X80" s="101"/>
      <c r="Y80" s="101"/>
    </row>
    <row r="81" spans="3:25" x14ac:dyDescent="0.4">
      <c r="C81" s="1"/>
      <c r="D81" s="1"/>
      <c r="E81" s="1"/>
      <c r="F81" s="1"/>
      <c r="G81" s="1"/>
      <c r="H81" s="1"/>
      <c r="I81" s="1"/>
      <c r="J81" s="1"/>
      <c r="N81" s="101"/>
      <c r="O81" s="101"/>
      <c r="P81" s="101"/>
      <c r="Q81" s="101"/>
      <c r="R81" s="101"/>
      <c r="S81" s="101"/>
      <c r="T81" s="101"/>
      <c r="U81" s="101"/>
      <c r="V81" s="101"/>
      <c r="W81" s="101"/>
      <c r="X81" s="101"/>
      <c r="Y81" s="101"/>
    </row>
    <row r="82" spans="3:25" ht="338.5" customHeight="1" x14ac:dyDescent="0.4">
      <c r="C82" s="1"/>
      <c r="D82" s="1"/>
      <c r="E82" s="1"/>
      <c r="F82" s="1"/>
      <c r="G82" s="1"/>
      <c r="H82" s="1"/>
      <c r="I82" s="1"/>
      <c r="J82" s="1"/>
      <c r="N82" s="101"/>
      <c r="O82" s="101"/>
      <c r="P82" s="101"/>
      <c r="Q82" s="101"/>
      <c r="R82" s="101"/>
      <c r="S82" s="101"/>
      <c r="T82" s="101"/>
      <c r="U82" s="101"/>
      <c r="V82" s="101"/>
      <c r="W82" s="101"/>
      <c r="X82" s="101"/>
      <c r="Y82" s="101"/>
    </row>
    <row r="83" spans="3:25" s="1" customFormat="1" x14ac:dyDescent="0.4">
      <c r="N83" s="70"/>
      <c r="O83" s="70"/>
      <c r="P83" s="70"/>
      <c r="Q83" s="70"/>
      <c r="R83" s="70"/>
      <c r="S83" s="70"/>
      <c r="T83" s="70"/>
      <c r="U83" s="70"/>
      <c r="V83" s="70"/>
      <c r="W83" s="70"/>
      <c r="X83" s="70"/>
      <c r="Y83" s="70"/>
    </row>
    <row r="84" spans="3:25" s="1" customFormat="1" x14ac:dyDescent="0.4">
      <c r="N84" s="70"/>
      <c r="O84" s="70"/>
      <c r="P84" s="70"/>
      <c r="Q84" s="70"/>
      <c r="R84" s="70"/>
      <c r="S84" s="70"/>
      <c r="T84" s="70"/>
      <c r="U84" s="70"/>
      <c r="V84" s="70"/>
      <c r="W84" s="70"/>
      <c r="X84" s="70"/>
      <c r="Y84" s="70"/>
    </row>
    <row r="85" spans="3:25" s="1" customFormat="1" x14ac:dyDescent="0.4">
      <c r="N85" s="70"/>
      <c r="O85" s="70"/>
      <c r="P85" s="70"/>
      <c r="Q85" s="70"/>
      <c r="R85" s="70"/>
      <c r="S85" s="70"/>
      <c r="T85" s="70"/>
      <c r="U85" s="70"/>
      <c r="V85" s="70"/>
      <c r="W85" s="70"/>
      <c r="X85" s="70"/>
      <c r="Y85" s="70"/>
    </row>
    <row r="86" spans="3:25" s="1" customFormat="1" x14ac:dyDescent="0.4">
      <c r="N86" s="70"/>
      <c r="O86" s="70"/>
      <c r="P86" s="70"/>
      <c r="Q86" s="70"/>
      <c r="R86" s="70"/>
      <c r="S86" s="70"/>
      <c r="T86" s="70"/>
      <c r="U86" s="70"/>
      <c r="V86" s="70"/>
      <c r="W86" s="70"/>
      <c r="X86" s="70"/>
      <c r="Y86" s="70"/>
    </row>
    <row r="87" spans="3:25" s="1" customFormat="1" x14ac:dyDescent="0.4">
      <c r="N87" s="70"/>
      <c r="O87" s="70"/>
      <c r="P87" s="70"/>
      <c r="Q87" s="70"/>
      <c r="R87" s="70"/>
      <c r="S87" s="70"/>
      <c r="T87" s="70"/>
      <c r="U87" s="70"/>
      <c r="V87" s="70"/>
      <c r="W87" s="70"/>
      <c r="X87" s="70"/>
      <c r="Y87" s="70"/>
    </row>
    <row r="88" spans="3:25" s="1" customFormat="1" x14ac:dyDescent="0.4">
      <c r="N88" s="70"/>
      <c r="O88" s="70"/>
      <c r="P88" s="70"/>
      <c r="Q88" s="70"/>
      <c r="R88" s="70"/>
      <c r="S88" s="70"/>
      <c r="T88" s="70"/>
      <c r="U88" s="70"/>
      <c r="V88" s="70"/>
      <c r="W88" s="70"/>
      <c r="X88" s="70"/>
      <c r="Y88" s="70"/>
    </row>
    <row r="89" spans="3:25" s="1" customFormat="1" x14ac:dyDescent="0.4">
      <c r="N89" s="70"/>
      <c r="O89" s="70"/>
      <c r="P89" s="70"/>
      <c r="Q89" s="70"/>
      <c r="R89" s="70"/>
      <c r="S89" s="70"/>
      <c r="T89" s="70"/>
      <c r="U89" s="70"/>
      <c r="V89" s="70"/>
      <c r="W89" s="70"/>
      <c r="X89" s="70"/>
      <c r="Y89" s="70"/>
    </row>
    <row r="90" spans="3:25" s="1" customFormat="1" x14ac:dyDescent="0.4">
      <c r="N90" s="70"/>
      <c r="O90" s="70"/>
      <c r="P90" s="70"/>
      <c r="Q90" s="70"/>
      <c r="R90" s="70"/>
      <c r="S90" s="70"/>
      <c r="T90" s="70"/>
      <c r="U90" s="70"/>
      <c r="V90" s="70"/>
      <c r="W90" s="70"/>
      <c r="X90" s="70"/>
      <c r="Y90" s="70"/>
    </row>
    <row r="91" spans="3:25" s="1" customFormat="1" x14ac:dyDescent="0.4">
      <c r="N91" s="70"/>
      <c r="O91" s="70"/>
      <c r="P91" s="70"/>
      <c r="Q91" s="70"/>
      <c r="R91" s="70"/>
      <c r="S91" s="70"/>
      <c r="T91" s="70"/>
      <c r="U91" s="70"/>
      <c r="V91" s="70"/>
      <c r="W91" s="70"/>
      <c r="X91" s="70"/>
      <c r="Y91" s="70"/>
    </row>
    <row r="92" spans="3:25" s="1" customFormat="1" x14ac:dyDescent="0.4">
      <c r="N92" s="70"/>
      <c r="O92" s="70"/>
      <c r="P92" s="70"/>
      <c r="Q92" s="70"/>
      <c r="R92" s="70"/>
      <c r="S92" s="70"/>
      <c r="T92" s="70"/>
      <c r="U92" s="70"/>
      <c r="V92" s="70"/>
      <c r="W92" s="70"/>
      <c r="X92" s="70"/>
      <c r="Y92" s="70"/>
    </row>
    <row r="93" spans="3:25" s="1" customFormat="1" x14ac:dyDescent="0.4">
      <c r="N93" s="70"/>
      <c r="O93" s="70"/>
      <c r="P93" s="70"/>
      <c r="Q93" s="70"/>
      <c r="R93" s="70"/>
      <c r="S93" s="70"/>
      <c r="T93" s="70"/>
      <c r="U93" s="70"/>
      <c r="V93" s="70"/>
      <c r="W93" s="70"/>
      <c r="X93" s="70"/>
      <c r="Y93" s="70"/>
    </row>
    <row r="94" spans="3:25" s="1" customFormat="1" x14ac:dyDescent="0.4">
      <c r="N94" s="70"/>
      <c r="O94" s="70"/>
      <c r="P94" s="70"/>
      <c r="Q94" s="70"/>
      <c r="R94" s="70"/>
      <c r="S94" s="70"/>
      <c r="T94" s="70"/>
      <c r="U94" s="70"/>
      <c r="V94" s="70"/>
      <c r="W94" s="70"/>
      <c r="X94" s="70"/>
      <c r="Y94" s="70"/>
    </row>
    <row r="95" spans="3:25" s="1" customFormat="1" x14ac:dyDescent="0.4">
      <c r="N95" s="70"/>
      <c r="O95" s="70"/>
      <c r="P95" s="70"/>
      <c r="Q95" s="70"/>
      <c r="R95" s="70"/>
      <c r="S95" s="70"/>
      <c r="T95" s="70"/>
      <c r="U95" s="70"/>
      <c r="V95" s="70"/>
      <c r="W95" s="70"/>
      <c r="X95" s="70"/>
      <c r="Y95" s="70"/>
    </row>
    <row r="96" spans="3:25" s="1" customFormat="1" x14ac:dyDescent="0.4">
      <c r="N96" s="70"/>
      <c r="O96" s="70"/>
      <c r="P96" s="70"/>
      <c r="Q96" s="70"/>
      <c r="R96" s="70"/>
      <c r="S96" s="70"/>
      <c r="T96" s="70"/>
      <c r="U96" s="70"/>
      <c r="V96" s="70"/>
      <c r="W96" s="70"/>
      <c r="X96" s="70"/>
      <c r="Y96" s="70"/>
    </row>
    <row r="97" spans="14:25" s="1" customFormat="1" x14ac:dyDescent="0.4">
      <c r="N97" s="70"/>
      <c r="O97" s="70"/>
      <c r="P97" s="70"/>
      <c r="Q97" s="70"/>
      <c r="R97" s="70"/>
      <c r="S97" s="70"/>
      <c r="T97" s="70"/>
      <c r="U97" s="70"/>
      <c r="V97" s="70"/>
      <c r="W97" s="70"/>
      <c r="X97" s="70"/>
      <c r="Y97" s="70"/>
    </row>
    <row r="98" spans="14:25" s="1" customFormat="1" x14ac:dyDescent="0.4">
      <c r="N98" s="70"/>
      <c r="O98" s="70"/>
      <c r="P98" s="70"/>
      <c r="Q98" s="70"/>
      <c r="R98" s="70"/>
      <c r="S98" s="70"/>
      <c r="T98" s="70"/>
      <c r="U98" s="70"/>
      <c r="V98" s="70"/>
      <c r="W98" s="70"/>
      <c r="X98" s="70"/>
      <c r="Y98" s="70"/>
    </row>
    <row r="99" spans="14:25" s="1" customFormat="1" x14ac:dyDescent="0.4">
      <c r="N99" s="70"/>
      <c r="O99" s="70"/>
      <c r="P99" s="70"/>
      <c r="Q99" s="70"/>
      <c r="R99" s="70"/>
      <c r="S99" s="70"/>
      <c r="T99" s="70"/>
      <c r="U99" s="70"/>
      <c r="V99" s="70"/>
      <c r="W99" s="70"/>
      <c r="X99" s="70"/>
      <c r="Y99" s="70"/>
    </row>
    <row r="100" spans="14:25" s="1" customFormat="1" x14ac:dyDescent="0.4">
      <c r="N100" s="70"/>
      <c r="O100" s="70"/>
      <c r="P100" s="70"/>
      <c r="Q100" s="70"/>
      <c r="R100" s="70"/>
      <c r="S100" s="70"/>
      <c r="T100" s="70"/>
      <c r="U100" s="70"/>
      <c r="V100" s="70"/>
      <c r="W100" s="70"/>
      <c r="X100" s="70"/>
      <c r="Y100" s="70"/>
    </row>
    <row r="101" spans="14:25" s="1" customFormat="1" x14ac:dyDescent="0.4">
      <c r="N101" s="70"/>
      <c r="O101" s="70"/>
      <c r="P101" s="70"/>
      <c r="Q101" s="70"/>
      <c r="R101" s="70"/>
      <c r="S101" s="70"/>
      <c r="T101" s="70"/>
      <c r="U101" s="70"/>
      <c r="V101" s="70"/>
      <c r="W101" s="70"/>
      <c r="X101" s="70"/>
      <c r="Y101" s="70"/>
    </row>
    <row r="102" spans="14:25" s="1" customFormat="1" x14ac:dyDescent="0.4">
      <c r="N102" s="70"/>
      <c r="O102" s="70"/>
      <c r="P102" s="70"/>
      <c r="Q102" s="70"/>
      <c r="R102" s="70"/>
      <c r="S102" s="70"/>
      <c r="T102" s="70"/>
      <c r="U102" s="70"/>
      <c r="V102" s="70"/>
      <c r="W102" s="70"/>
      <c r="X102" s="70"/>
      <c r="Y102" s="70"/>
    </row>
    <row r="103" spans="14:25" s="1" customFormat="1" x14ac:dyDescent="0.4">
      <c r="N103" s="70"/>
      <c r="O103" s="70"/>
      <c r="P103" s="70"/>
      <c r="Q103" s="70"/>
      <c r="R103" s="70"/>
      <c r="S103" s="70"/>
      <c r="T103" s="70"/>
      <c r="U103" s="70"/>
      <c r="V103" s="70"/>
      <c r="W103" s="70"/>
      <c r="X103" s="70"/>
      <c r="Y103" s="70"/>
    </row>
    <row r="104" spans="14:25" s="1" customFormat="1" x14ac:dyDescent="0.4">
      <c r="N104" s="70"/>
      <c r="O104" s="70"/>
      <c r="P104" s="70"/>
      <c r="Q104" s="70"/>
      <c r="R104" s="70"/>
      <c r="S104" s="70"/>
      <c r="T104" s="70"/>
      <c r="U104" s="70"/>
      <c r="V104" s="70"/>
      <c r="W104" s="70"/>
      <c r="X104" s="70"/>
      <c r="Y104" s="70"/>
    </row>
    <row r="105" spans="14:25" s="1" customFormat="1" x14ac:dyDescent="0.4">
      <c r="N105" s="70"/>
      <c r="O105" s="70"/>
      <c r="P105" s="70"/>
      <c r="Q105" s="70"/>
      <c r="R105" s="70"/>
      <c r="S105" s="70"/>
      <c r="T105" s="70"/>
      <c r="U105" s="70"/>
      <c r="V105" s="70"/>
      <c r="W105" s="70"/>
      <c r="X105" s="70"/>
      <c r="Y105" s="70"/>
    </row>
    <row r="106" spans="14:25" s="1" customFormat="1" x14ac:dyDescent="0.4">
      <c r="N106" s="70"/>
      <c r="O106" s="70"/>
      <c r="P106" s="70"/>
      <c r="Q106" s="70"/>
      <c r="R106" s="70"/>
      <c r="S106" s="70"/>
      <c r="T106" s="70"/>
      <c r="U106" s="70"/>
      <c r="V106" s="70"/>
      <c r="W106" s="70"/>
      <c r="X106" s="70"/>
      <c r="Y106" s="70"/>
    </row>
    <row r="107" spans="14:25" s="1" customFormat="1" x14ac:dyDescent="0.4">
      <c r="N107" s="70"/>
      <c r="O107" s="70"/>
      <c r="P107" s="70"/>
      <c r="Q107" s="70"/>
      <c r="R107" s="70"/>
      <c r="S107" s="70"/>
      <c r="T107" s="70"/>
      <c r="U107" s="70"/>
      <c r="V107" s="70"/>
      <c r="W107" s="70"/>
      <c r="X107" s="70"/>
      <c r="Y107" s="70"/>
    </row>
    <row r="108" spans="14:25" s="1" customFormat="1" x14ac:dyDescent="0.4">
      <c r="N108" s="70"/>
      <c r="O108" s="70"/>
      <c r="P108" s="70"/>
      <c r="Q108" s="70"/>
      <c r="R108" s="70"/>
      <c r="S108" s="70"/>
      <c r="T108" s="70"/>
      <c r="U108" s="70"/>
      <c r="V108" s="70"/>
      <c r="W108" s="70"/>
      <c r="X108" s="70"/>
      <c r="Y108" s="70"/>
    </row>
    <row r="109" spans="14:25" s="1" customFormat="1" x14ac:dyDescent="0.4">
      <c r="N109" s="70"/>
      <c r="O109" s="70"/>
      <c r="P109" s="70"/>
      <c r="Q109" s="70"/>
      <c r="R109" s="70"/>
      <c r="S109" s="70"/>
      <c r="T109" s="70"/>
      <c r="U109" s="70"/>
      <c r="V109" s="70"/>
      <c r="W109" s="70"/>
      <c r="X109" s="70"/>
      <c r="Y109" s="70"/>
    </row>
    <row r="110" spans="14:25" s="1" customFormat="1" x14ac:dyDescent="0.4">
      <c r="N110" s="70"/>
      <c r="O110" s="70"/>
      <c r="P110" s="70"/>
      <c r="Q110" s="70"/>
      <c r="R110" s="70"/>
      <c r="S110" s="70"/>
      <c r="T110" s="70"/>
      <c r="U110" s="70"/>
      <c r="V110" s="70"/>
      <c r="W110" s="70"/>
      <c r="X110" s="70"/>
      <c r="Y110" s="70"/>
    </row>
    <row r="111" spans="14:25" s="1" customFormat="1" x14ac:dyDescent="0.4">
      <c r="N111" s="70"/>
      <c r="O111" s="70"/>
      <c r="P111" s="70"/>
      <c r="Q111" s="70"/>
      <c r="R111" s="70"/>
      <c r="S111" s="70"/>
      <c r="T111" s="70"/>
      <c r="U111" s="70"/>
      <c r="V111" s="70"/>
      <c r="W111" s="70"/>
      <c r="X111" s="70"/>
      <c r="Y111" s="70"/>
    </row>
    <row r="112" spans="14:25" s="1" customFormat="1" x14ac:dyDescent="0.4">
      <c r="N112" s="70"/>
      <c r="O112" s="70"/>
      <c r="P112" s="70"/>
      <c r="Q112" s="70"/>
      <c r="R112" s="70"/>
      <c r="S112" s="70"/>
      <c r="T112" s="70"/>
      <c r="U112" s="70"/>
      <c r="V112" s="70"/>
      <c r="W112" s="70"/>
      <c r="X112" s="70"/>
      <c r="Y112" s="70"/>
    </row>
    <row r="113" spans="14:25" s="1" customFormat="1" x14ac:dyDescent="0.4">
      <c r="N113" s="70"/>
      <c r="O113" s="70"/>
      <c r="P113" s="70"/>
      <c r="Q113" s="70"/>
      <c r="R113" s="70"/>
      <c r="S113" s="70"/>
      <c r="T113" s="70"/>
      <c r="U113" s="70"/>
      <c r="V113" s="70"/>
      <c r="W113" s="70"/>
      <c r="X113" s="70"/>
      <c r="Y113" s="70"/>
    </row>
    <row r="114" spans="14:25" s="1" customFormat="1" x14ac:dyDescent="0.4">
      <c r="N114" s="70"/>
      <c r="O114" s="70"/>
      <c r="P114" s="70"/>
      <c r="Q114" s="70"/>
      <c r="R114" s="70"/>
      <c r="S114" s="70"/>
      <c r="T114" s="70"/>
      <c r="U114" s="70"/>
      <c r="V114" s="70"/>
      <c r="W114" s="70"/>
      <c r="X114" s="70"/>
      <c r="Y114" s="70"/>
    </row>
    <row r="115" spans="14:25" s="1" customFormat="1" x14ac:dyDescent="0.4">
      <c r="N115" s="70"/>
      <c r="O115" s="70"/>
      <c r="P115" s="70"/>
      <c r="Q115" s="70"/>
      <c r="R115" s="70"/>
      <c r="S115" s="70"/>
      <c r="T115" s="70"/>
      <c r="U115" s="70"/>
      <c r="V115" s="70"/>
      <c r="W115" s="70"/>
      <c r="X115" s="70"/>
      <c r="Y115" s="70"/>
    </row>
    <row r="116" spans="14:25" s="1" customFormat="1" x14ac:dyDescent="0.4">
      <c r="N116" s="70"/>
      <c r="O116" s="70"/>
      <c r="P116" s="70"/>
      <c r="Q116" s="70"/>
      <c r="R116" s="70"/>
      <c r="S116" s="70"/>
      <c r="T116" s="70"/>
      <c r="U116" s="70"/>
      <c r="V116" s="70"/>
      <c r="W116" s="70"/>
      <c r="X116" s="70"/>
      <c r="Y116" s="70"/>
    </row>
    <row r="117" spans="14:25" s="1" customFormat="1" x14ac:dyDescent="0.4">
      <c r="N117" s="70"/>
      <c r="O117" s="70"/>
      <c r="P117" s="70"/>
      <c r="Q117" s="70"/>
      <c r="R117" s="70"/>
      <c r="S117" s="70"/>
      <c r="T117" s="70"/>
      <c r="U117" s="70"/>
      <c r="V117" s="70"/>
      <c r="W117" s="70"/>
      <c r="X117" s="70"/>
      <c r="Y117" s="70"/>
    </row>
    <row r="118" spans="14:25" s="1" customFormat="1" x14ac:dyDescent="0.4">
      <c r="N118" s="70"/>
      <c r="O118" s="70"/>
      <c r="P118" s="70"/>
      <c r="Q118" s="70"/>
      <c r="R118" s="70"/>
      <c r="S118" s="70"/>
      <c r="T118" s="70"/>
      <c r="U118" s="70"/>
      <c r="V118" s="70"/>
      <c r="W118" s="70"/>
      <c r="X118" s="70"/>
      <c r="Y118" s="70"/>
    </row>
    <row r="119" spans="14:25" s="1" customFormat="1" x14ac:dyDescent="0.4">
      <c r="N119" s="70"/>
      <c r="O119" s="70"/>
      <c r="P119" s="70"/>
      <c r="Q119" s="70"/>
      <c r="R119" s="70"/>
      <c r="S119" s="70"/>
      <c r="T119" s="70"/>
      <c r="U119" s="70"/>
      <c r="V119" s="70"/>
      <c r="W119" s="70"/>
      <c r="X119" s="70"/>
      <c r="Y119" s="70"/>
    </row>
    <row r="120" spans="14:25" s="1" customFormat="1" x14ac:dyDescent="0.4">
      <c r="N120" s="70"/>
      <c r="O120" s="70"/>
      <c r="P120" s="70"/>
      <c r="Q120" s="70"/>
      <c r="R120" s="70"/>
      <c r="S120" s="70"/>
      <c r="T120" s="70"/>
      <c r="U120" s="70"/>
      <c r="V120" s="70"/>
      <c r="W120" s="70"/>
      <c r="X120" s="70"/>
      <c r="Y120" s="70"/>
    </row>
    <row r="121" spans="14:25" s="1" customFormat="1" x14ac:dyDescent="0.4">
      <c r="N121" s="70"/>
      <c r="O121" s="70"/>
      <c r="P121" s="70"/>
      <c r="Q121" s="70"/>
      <c r="R121" s="70"/>
      <c r="S121" s="70"/>
      <c r="T121" s="70"/>
      <c r="U121" s="70"/>
      <c r="V121" s="70"/>
      <c r="W121" s="70"/>
      <c r="X121" s="70"/>
      <c r="Y121" s="70"/>
    </row>
    <row r="122" spans="14:25" s="1" customFormat="1" x14ac:dyDescent="0.4">
      <c r="N122" s="70"/>
      <c r="O122" s="70"/>
      <c r="P122" s="70"/>
      <c r="Q122" s="70"/>
      <c r="R122" s="70"/>
      <c r="S122" s="70"/>
      <c r="T122" s="70"/>
      <c r="U122" s="70"/>
      <c r="V122" s="70"/>
      <c r="W122" s="70"/>
      <c r="X122" s="70"/>
      <c r="Y122" s="70"/>
    </row>
    <row r="123" spans="14:25" s="1" customFormat="1" x14ac:dyDescent="0.4">
      <c r="N123" s="70"/>
      <c r="O123" s="70"/>
      <c r="P123" s="70"/>
      <c r="Q123" s="70"/>
      <c r="R123" s="70"/>
      <c r="S123" s="70"/>
      <c r="T123" s="70"/>
      <c r="U123" s="70"/>
      <c r="V123" s="70"/>
      <c r="W123" s="70"/>
      <c r="X123" s="70"/>
      <c r="Y123" s="70"/>
    </row>
    <row r="124" spans="14:25" s="1" customFormat="1" x14ac:dyDescent="0.4">
      <c r="N124" s="70"/>
      <c r="O124" s="70"/>
      <c r="P124" s="70"/>
      <c r="Q124" s="70"/>
      <c r="R124" s="70"/>
      <c r="S124" s="70"/>
      <c r="T124" s="70"/>
      <c r="U124" s="70"/>
      <c r="V124" s="70"/>
      <c r="W124" s="70"/>
      <c r="X124" s="70"/>
      <c r="Y124" s="70"/>
    </row>
    <row r="125" spans="14:25" s="1" customFormat="1" x14ac:dyDescent="0.4">
      <c r="N125" s="70"/>
      <c r="O125" s="70"/>
      <c r="P125" s="70"/>
      <c r="Q125" s="70"/>
      <c r="R125" s="70"/>
      <c r="S125" s="70"/>
      <c r="T125" s="70"/>
      <c r="U125" s="70"/>
      <c r="V125" s="70"/>
      <c r="W125" s="70"/>
      <c r="X125" s="70"/>
      <c r="Y125" s="70"/>
    </row>
    <row r="126" spans="14:25" s="1" customFormat="1" x14ac:dyDescent="0.4">
      <c r="N126" s="70"/>
      <c r="O126" s="70"/>
      <c r="P126" s="70"/>
      <c r="Q126" s="70"/>
      <c r="R126" s="70"/>
      <c r="S126" s="70"/>
      <c r="T126" s="70"/>
      <c r="U126" s="70"/>
      <c r="V126" s="70"/>
      <c r="W126" s="70"/>
      <c r="X126" s="70"/>
      <c r="Y126" s="70"/>
    </row>
    <row r="127" spans="14:25" s="1" customFormat="1" x14ac:dyDescent="0.4">
      <c r="N127" s="70"/>
      <c r="O127" s="70"/>
      <c r="P127" s="70"/>
      <c r="Q127" s="70"/>
      <c r="R127" s="70"/>
      <c r="S127" s="70"/>
      <c r="T127" s="70"/>
      <c r="U127" s="70"/>
      <c r="V127" s="70"/>
      <c r="W127" s="70"/>
      <c r="X127" s="70"/>
      <c r="Y127" s="70"/>
    </row>
    <row r="128" spans="14:25" s="1" customFormat="1" x14ac:dyDescent="0.4">
      <c r="N128" s="70"/>
      <c r="O128" s="70"/>
      <c r="P128" s="70"/>
      <c r="Q128" s="70"/>
      <c r="R128" s="70"/>
      <c r="S128" s="70"/>
      <c r="T128" s="70"/>
      <c r="U128" s="70"/>
      <c r="V128" s="70"/>
      <c r="W128" s="70"/>
      <c r="X128" s="70"/>
      <c r="Y128" s="70"/>
    </row>
    <row r="129" spans="14:25" s="1" customFormat="1" x14ac:dyDescent="0.4">
      <c r="N129" s="70"/>
      <c r="O129" s="70"/>
      <c r="P129" s="70"/>
      <c r="Q129" s="70"/>
      <c r="R129" s="70"/>
      <c r="S129" s="70"/>
      <c r="T129" s="70"/>
      <c r="U129" s="70"/>
      <c r="V129" s="70"/>
      <c r="W129" s="70"/>
      <c r="X129" s="70"/>
      <c r="Y129" s="70"/>
    </row>
    <row r="130" spans="14:25" s="1" customFormat="1" x14ac:dyDescent="0.4">
      <c r="N130" s="70"/>
      <c r="O130" s="70"/>
      <c r="P130" s="70"/>
      <c r="Q130" s="70"/>
      <c r="R130" s="70"/>
      <c r="S130" s="70"/>
      <c r="T130" s="70"/>
      <c r="U130" s="70"/>
      <c r="V130" s="70"/>
      <c r="W130" s="70"/>
      <c r="X130" s="70"/>
      <c r="Y130" s="70"/>
    </row>
    <row r="131" spans="14:25" s="1" customFormat="1" x14ac:dyDescent="0.4">
      <c r="N131" s="70"/>
      <c r="O131" s="70"/>
      <c r="P131" s="70"/>
      <c r="Q131" s="70"/>
      <c r="R131" s="70"/>
      <c r="S131" s="70"/>
      <c r="T131" s="70"/>
      <c r="U131" s="70"/>
      <c r="V131" s="70"/>
      <c r="W131" s="70"/>
      <c r="X131" s="70"/>
      <c r="Y131" s="70"/>
    </row>
    <row r="132" spans="14:25" s="1" customFormat="1" x14ac:dyDescent="0.4">
      <c r="N132" s="70"/>
      <c r="O132" s="70"/>
      <c r="P132" s="70"/>
      <c r="Q132" s="70"/>
      <c r="R132" s="70"/>
      <c r="S132" s="70"/>
      <c r="T132" s="70"/>
      <c r="U132" s="70"/>
      <c r="V132" s="70"/>
      <c r="W132" s="70"/>
      <c r="X132" s="70"/>
      <c r="Y132" s="70"/>
    </row>
    <row r="133" spans="14:25" s="1" customFormat="1" x14ac:dyDescent="0.4">
      <c r="N133" s="70"/>
      <c r="O133" s="70"/>
      <c r="P133" s="70"/>
      <c r="Q133" s="70"/>
      <c r="R133" s="70"/>
      <c r="S133" s="70"/>
      <c r="T133" s="70"/>
      <c r="U133" s="70"/>
      <c r="V133" s="70"/>
      <c r="W133" s="70"/>
      <c r="X133" s="70"/>
      <c r="Y133" s="70"/>
    </row>
    <row r="134" spans="14:25" s="1" customFormat="1" x14ac:dyDescent="0.4">
      <c r="N134" s="70"/>
      <c r="O134" s="70"/>
      <c r="P134" s="70"/>
      <c r="Q134" s="70"/>
      <c r="R134" s="70"/>
      <c r="S134" s="70"/>
      <c r="T134" s="70"/>
      <c r="U134" s="70"/>
      <c r="V134" s="70"/>
      <c r="W134" s="70"/>
      <c r="X134" s="70"/>
      <c r="Y134" s="70"/>
    </row>
    <row r="135" spans="14:25" s="1" customFormat="1" x14ac:dyDescent="0.4">
      <c r="N135" s="70"/>
      <c r="O135" s="70"/>
      <c r="P135" s="70"/>
      <c r="Q135" s="70"/>
      <c r="R135" s="70"/>
      <c r="S135" s="70"/>
      <c r="T135" s="70"/>
      <c r="U135" s="70"/>
      <c r="V135" s="70"/>
      <c r="W135" s="70"/>
      <c r="X135" s="70"/>
      <c r="Y135" s="70"/>
    </row>
    <row r="136" spans="14:25" s="1" customFormat="1" x14ac:dyDescent="0.4">
      <c r="N136" s="70"/>
      <c r="O136" s="70"/>
      <c r="P136" s="70"/>
      <c r="Q136" s="70"/>
      <c r="R136" s="70"/>
      <c r="S136" s="70"/>
      <c r="T136" s="70"/>
      <c r="U136" s="70"/>
      <c r="V136" s="70"/>
      <c r="W136" s="70"/>
      <c r="X136" s="70"/>
      <c r="Y136" s="70"/>
    </row>
    <row r="137" spans="14:25" s="1" customFormat="1" x14ac:dyDescent="0.4">
      <c r="N137" s="70"/>
      <c r="O137" s="70"/>
      <c r="P137" s="70"/>
      <c r="Q137" s="70"/>
      <c r="R137" s="70"/>
      <c r="S137" s="70"/>
      <c r="T137" s="70"/>
      <c r="U137" s="70"/>
      <c r="V137" s="70"/>
      <c r="W137" s="70"/>
      <c r="X137" s="70"/>
      <c r="Y137" s="70"/>
    </row>
    <row r="138" spans="14:25" s="1" customFormat="1" x14ac:dyDescent="0.4">
      <c r="N138" s="70"/>
      <c r="O138" s="70"/>
      <c r="P138" s="70"/>
      <c r="Q138" s="70"/>
      <c r="R138" s="70"/>
      <c r="S138" s="70"/>
      <c r="T138" s="70"/>
      <c r="U138" s="70"/>
      <c r="V138" s="70"/>
      <c r="W138" s="70"/>
      <c r="X138" s="70"/>
      <c r="Y138" s="70"/>
    </row>
    <row r="139" spans="14:25" s="1" customFormat="1" x14ac:dyDescent="0.4">
      <c r="N139" s="70"/>
      <c r="O139" s="70"/>
      <c r="P139" s="70"/>
      <c r="Q139" s="70"/>
      <c r="R139" s="70"/>
      <c r="S139" s="70"/>
      <c r="T139" s="70"/>
      <c r="U139" s="70"/>
      <c r="V139" s="70"/>
      <c r="W139" s="70"/>
      <c r="X139" s="70"/>
      <c r="Y139" s="70"/>
    </row>
    <row r="140" spans="14:25" s="1" customFormat="1" x14ac:dyDescent="0.4">
      <c r="N140" s="70"/>
      <c r="O140" s="70"/>
      <c r="P140" s="70"/>
      <c r="Q140" s="70"/>
      <c r="R140" s="70"/>
      <c r="S140" s="70"/>
      <c r="T140" s="70"/>
      <c r="U140" s="70"/>
      <c r="V140" s="70"/>
      <c r="W140" s="70"/>
      <c r="X140" s="70"/>
      <c r="Y140" s="70"/>
    </row>
    <row r="141" spans="14:25" s="1" customFormat="1" x14ac:dyDescent="0.4">
      <c r="N141" s="70"/>
      <c r="O141" s="70"/>
      <c r="P141" s="70"/>
      <c r="Q141" s="70"/>
      <c r="R141" s="70"/>
      <c r="S141" s="70"/>
      <c r="T141" s="70"/>
      <c r="U141" s="70"/>
      <c r="V141" s="70"/>
      <c r="W141" s="70"/>
      <c r="X141" s="70"/>
      <c r="Y141" s="70"/>
    </row>
    <row r="142" spans="14:25" s="1" customFormat="1" x14ac:dyDescent="0.4">
      <c r="N142" s="70"/>
      <c r="O142" s="70"/>
      <c r="P142" s="70"/>
      <c r="Q142" s="70"/>
      <c r="R142" s="70"/>
      <c r="S142" s="70"/>
      <c r="T142" s="70"/>
      <c r="U142" s="70"/>
      <c r="V142" s="70"/>
      <c r="W142" s="70"/>
      <c r="X142" s="70"/>
      <c r="Y142" s="70"/>
    </row>
    <row r="143" spans="14:25" s="1" customFormat="1" x14ac:dyDescent="0.4">
      <c r="N143" s="70"/>
      <c r="O143" s="70"/>
      <c r="P143" s="70"/>
      <c r="Q143" s="70"/>
      <c r="R143" s="70"/>
      <c r="S143" s="70"/>
      <c r="T143" s="70"/>
      <c r="U143" s="70"/>
      <c r="V143" s="70"/>
      <c r="W143" s="70"/>
      <c r="X143" s="70"/>
      <c r="Y143" s="70"/>
    </row>
    <row r="144" spans="14:25" s="1" customFormat="1" x14ac:dyDescent="0.4">
      <c r="N144" s="70"/>
      <c r="O144" s="70"/>
      <c r="P144" s="70"/>
      <c r="Q144" s="70"/>
      <c r="R144" s="70"/>
      <c r="S144" s="70"/>
      <c r="T144" s="70"/>
      <c r="U144" s="70"/>
      <c r="V144" s="70"/>
      <c r="W144" s="70"/>
      <c r="X144" s="70"/>
      <c r="Y144" s="70"/>
    </row>
    <row r="145" spans="14:25" s="1" customFormat="1" x14ac:dyDescent="0.4">
      <c r="N145" s="70"/>
      <c r="O145" s="70"/>
      <c r="P145" s="70"/>
      <c r="Q145" s="70"/>
      <c r="R145" s="70"/>
      <c r="S145" s="70"/>
      <c r="T145" s="70"/>
      <c r="U145" s="70"/>
      <c r="V145" s="70"/>
      <c r="W145" s="70"/>
      <c r="X145" s="70"/>
      <c r="Y145" s="70"/>
    </row>
    <row r="146" spans="14:25" s="1" customFormat="1" x14ac:dyDescent="0.4">
      <c r="N146" s="70"/>
      <c r="O146" s="70"/>
      <c r="P146" s="70"/>
      <c r="Q146" s="70"/>
      <c r="R146" s="70"/>
      <c r="S146" s="70"/>
      <c r="T146" s="70"/>
      <c r="U146" s="70"/>
      <c r="V146" s="70"/>
      <c r="W146" s="70"/>
      <c r="X146" s="70"/>
      <c r="Y146" s="70"/>
    </row>
    <row r="147" spans="14:25" s="1" customFormat="1" x14ac:dyDescent="0.4">
      <c r="N147" s="70"/>
      <c r="O147" s="70"/>
      <c r="P147" s="70"/>
      <c r="Q147" s="70"/>
      <c r="R147" s="70"/>
      <c r="S147" s="70"/>
      <c r="T147" s="70"/>
      <c r="U147" s="70"/>
      <c r="V147" s="70"/>
      <c r="W147" s="70"/>
      <c r="X147" s="70"/>
      <c r="Y147" s="70"/>
    </row>
    <row r="148" spans="14:25" s="1" customFormat="1" x14ac:dyDescent="0.4">
      <c r="N148" s="70"/>
      <c r="O148" s="70"/>
      <c r="P148" s="70"/>
      <c r="Q148" s="70"/>
      <c r="R148" s="70"/>
      <c r="S148" s="70"/>
      <c r="T148" s="70"/>
      <c r="U148" s="70"/>
      <c r="V148" s="70"/>
      <c r="W148" s="70"/>
      <c r="X148" s="70"/>
      <c r="Y148" s="70"/>
    </row>
    <row r="149" spans="14:25" s="1" customFormat="1" x14ac:dyDescent="0.4">
      <c r="N149" s="70"/>
      <c r="O149" s="70"/>
      <c r="P149" s="70"/>
      <c r="Q149" s="70"/>
      <c r="R149" s="70"/>
      <c r="S149" s="70"/>
      <c r="T149" s="70"/>
      <c r="U149" s="70"/>
      <c r="V149" s="70"/>
      <c r="W149" s="70"/>
      <c r="X149" s="70"/>
      <c r="Y149" s="70"/>
    </row>
    <row r="150" spans="14:25" s="1" customFormat="1" x14ac:dyDescent="0.4">
      <c r="N150" s="70"/>
      <c r="O150" s="70"/>
      <c r="P150" s="70"/>
      <c r="Q150" s="70"/>
      <c r="R150" s="70"/>
      <c r="S150" s="70"/>
      <c r="T150" s="70"/>
      <c r="U150" s="70"/>
      <c r="V150" s="70"/>
      <c r="W150" s="70"/>
      <c r="X150" s="70"/>
      <c r="Y150" s="70"/>
    </row>
    <row r="151" spans="14:25" s="1" customFormat="1" x14ac:dyDescent="0.4">
      <c r="N151" s="70"/>
      <c r="O151" s="70"/>
      <c r="P151" s="70"/>
      <c r="Q151" s="70"/>
      <c r="R151" s="70"/>
      <c r="S151" s="70"/>
      <c r="T151" s="70"/>
      <c r="U151" s="70"/>
      <c r="V151" s="70"/>
      <c r="W151" s="70"/>
      <c r="X151" s="70"/>
      <c r="Y151" s="70"/>
    </row>
    <row r="152" spans="14:25" s="1" customFormat="1" x14ac:dyDescent="0.4">
      <c r="N152" s="70"/>
      <c r="O152" s="70"/>
      <c r="P152" s="70"/>
      <c r="Q152" s="70"/>
      <c r="R152" s="70"/>
      <c r="S152" s="70"/>
      <c r="T152" s="70"/>
      <c r="U152" s="70"/>
      <c r="V152" s="70"/>
      <c r="W152" s="70"/>
      <c r="X152" s="70"/>
      <c r="Y152" s="70"/>
    </row>
    <row r="153" spans="14:25" s="1" customFormat="1" x14ac:dyDescent="0.4">
      <c r="N153" s="70"/>
      <c r="O153" s="70"/>
      <c r="P153" s="70"/>
      <c r="Q153" s="70"/>
      <c r="R153" s="70"/>
      <c r="S153" s="70"/>
      <c r="T153" s="70"/>
      <c r="U153" s="70"/>
      <c r="V153" s="70"/>
      <c r="W153" s="70"/>
      <c r="X153" s="70"/>
      <c r="Y153" s="70"/>
    </row>
    <row r="154" spans="14:25" s="1" customFormat="1" x14ac:dyDescent="0.4">
      <c r="N154" s="70"/>
      <c r="O154" s="70"/>
      <c r="P154" s="70"/>
      <c r="Q154" s="70"/>
      <c r="R154" s="70"/>
      <c r="S154" s="70"/>
      <c r="T154" s="70"/>
      <c r="U154" s="70"/>
      <c r="V154" s="70"/>
      <c r="W154" s="70"/>
      <c r="X154" s="70"/>
      <c r="Y154" s="70"/>
    </row>
    <row r="155" spans="14:25" s="1" customFormat="1" x14ac:dyDescent="0.4">
      <c r="N155" s="70"/>
      <c r="O155" s="70"/>
      <c r="P155" s="70"/>
      <c r="Q155" s="70"/>
      <c r="R155" s="70"/>
      <c r="S155" s="70"/>
      <c r="T155" s="70"/>
      <c r="U155" s="70"/>
      <c r="V155" s="70"/>
      <c r="W155" s="70"/>
      <c r="X155" s="70"/>
      <c r="Y155" s="70"/>
    </row>
    <row r="156" spans="14:25" s="1" customFormat="1" x14ac:dyDescent="0.4">
      <c r="N156" s="70"/>
      <c r="O156" s="70"/>
      <c r="P156" s="70"/>
      <c r="Q156" s="70"/>
      <c r="R156" s="70"/>
      <c r="S156" s="70"/>
      <c r="T156" s="70"/>
      <c r="U156" s="70"/>
      <c r="V156" s="70"/>
      <c r="W156" s="70"/>
      <c r="X156" s="70"/>
      <c r="Y156" s="70"/>
    </row>
    <row r="157" spans="14:25" s="1" customFormat="1" x14ac:dyDescent="0.4">
      <c r="N157" s="70"/>
      <c r="O157" s="70"/>
      <c r="P157" s="70"/>
      <c r="Q157" s="70"/>
      <c r="R157" s="70"/>
      <c r="S157" s="70"/>
      <c r="T157" s="70"/>
      <c r="U157" s="70"/>
      <c r="V157" s="70"/>
      <c r="W157" s="70"/>
      <c r="X157" s="70"/>
      <c r="Y157" s="70"/>
    </row>
    <row r="158" spans="14:25" s="1" customFormat="1" x14ac:dyDescent="0.4">
      <c r="N158" s="70"/>
      <c r="O158" s="70"/>
      <c r="P158" s="70"/>
      <c r="Q158" s="70"/>
      <c r="R158" s="70"/>
      <c r="S158" s="70"/>
      <c r="T158" s="70"/>
      <c r="U158" s="70"/>
      <c r="V158" s="70"/>
      <c r="W158" s="70"/>
      <c r="X158" s="70"/>
      <c r="Y158" s="70"/>
    </row>
    <row r="159" spans="14:25" s="1" customFormat="1" x14ac:dyDescent="0.4">
      <c r="N159" s="70"/>
      <c r="O159" s="70"/>
      <c r="P159" s="70"/>
      <c r="Q159" s="70"/>
      <c r="R159" s="70"/>
      <c r="S159" s="70"/>
      <c r="T159" s="70"/>
      <c r="U159" s="70"/>
      <c r="V159" s="70"/>
      <c r="W159" s="70"/>
      <c r="X159" s="70"/>
      <c r="Y159" s="70"/>
    </row>
    <row r="160" spans="14:25" s="1" customFormat="1" x14ac:dyDescent="0.4">
      <c r="N160" s="70"/>
      <c r="O160" s="70"/>
      <c r="P160" s="70"/>
      <c r="Q160" s="70"/>
      <c r="R160" s="70"/>
      <c r="S160" s="70"/>
      <c r="T160" s="70"/>
      <c r="U160" s="70"/>
      <c r="V160" s="70"/>
      <c r="W160" s="70"/>
      <c r="X160" s="70"/>
      <c r="Y160" s="70"/>
    </row>
    <row r="161" spans="14:25" s="1" customFormat="1" x14ac:dyDescent="0.4">
      <c r="N161" s="70"/>
      <c r="O161" s="70"/>
      <c r="P161" s="70"/>
      <c r="Q161" s="70"/>
      <c r="R161" s="70"/>
      <c r="S161" s="70"/>
      <c r="T161" s="70"/>
      <c r="U161" s="70"/>
      <c r="V161" s="70"/>
      <c r="W161" s="70"/>
      <c r="X161" s="70"/>
      <c r="Y161" s="70"/>
    </row>
    <row r="162" spans="14:25" s="1" customFormat="1" x14ac:dyDescent="0.4">
      <c r="N162" s="70"/>
      <c r="O162" s="70"/>
      <c r="P162" s="70"/>
      <c r="Q162" s="70"/>
      <c r="R162" s="70"/>
      <c r="S162" s="70"/>
      <c r="T162" s="70"/>
      <c r="U162" s="70"/>
      <c r="V162" s="70"/>
      <c r="W162" s="70"/>
      <c r="X162" s="70"/>
      <c r="Y162" s="70"/>
    </row>
    <row r="163" spans="14:25" s="1" customFormat="1" x14ac:dyDescent="0.4">
      <c r="N163" s="70"/>
      <c r="O163" s="70"/>
      <c r="P163" s="70"/>
      <c r="Q163" s="70"/>
      <c r="R163" s="70"/>
      <c r="S163" s="70"/>
      <c r="T163" s="70"/>
      <c r="U163" s="70"/>
      <c r="V163" s="70"/>
      <c r="W163" s="70"/>
      <c r="X163" s="70"/>
      <c r="Y163" s="70"/>
    </row>
    <row r="164" spans="14:25" s="1" customFormat="1" x14ac:dyDescent="0.4">
      <c r="N164" s="70"/>
      <c r="O164" s="70"/>
      <c r="P164" s="70"/>
      <c r="Q164" s="70"/>
      <c r="R164" s="70"/>
      <c r="S164" s="70"/>
      <c r="T164" s="70"/>
      <c r="U164" s="70"/>
      <c r="V164" s="70"/>
      <c r="W164" s="70"/>
      <c r="X164" s="70"/>
      <c r="Y164" s="70"/>
    </row>
    <row r="165" spans="14:25" s="1" customFormat="1" x14ac:dyDescent="0.4">
      <c r="N165" s="70"/>
      <c r="O165" s="70"/>
      <c r="P165" s="70"/>
      <c r="Q165" s="70"/>
      <c r="R165" s="70"/>
      <c r="S165" s="70"/>
      <c r="T165" s="70"/>
      <c r="U165" s="70"/>
      <c r="V165" s="70"/>
      <c r="W165" s="70"/>
      <c r="X165" s="70"/>
      <c r="Y165" s="70"/>
    </row>
    <row r="166" spans="14:25" s="1" customFormat="1" x14ac:dyDescent="0.4">
      <c r="N166" s="70"/>
      <c r="O166" s="70"/>
      <c r="P166" s="70"/>
      <c r="Q166" s="70"/>
      <c r="R166" s="70"/>
      <c r="S166" s="70"/>
      <c r="T166" s="70"/>
      <c r="U166" s="70"/>
      <c r="V166" s="70"/>
      <c r="W166" s="70"/>
      <c r="X166" s="70"/>
      <c r="Y166" s="70"/>
    </row>
    <row r="167" spans="14:25" s="1" customFormat="1" x14ac:dyDescent="0.4">
      <c r="N167" s="70"/>
      <c r="O167" s="70"/>
      <c r="P167" s="70"/>
      <c r="Q167" s="70"/>
      <c r="R167" s="70"/>
      <c r="S167" s="70"/>
      <c r="T167" s="70"/>
      <c r="U167" s="70"/>
      <c r="V167" s="70"/>
      <c r="W167" s="70"/>
      <c r="X167" s="70"/>
      <c r="Y167" s="70"/>
    </row>
    <row r="168" spans="14:25" s="1" customFormat="1" x14ac:dyDescent="0.4">
      <c r="N168" s="70"/>
      <c r="O168" s="70"/>
      <c r="P168" s="70"/>
      <c r="Q168" s="70"/>
      <c r="R168" s="70"/>
      <c r="S168" s="70"/>
      <c r="T168" s="70"/>
      <c r="U168" s="70"/>
      <c r="V168" s="70"/>
      <c r="W168" s="70"/>
      <c r="X168" s="70"/>
      <c r="Y168" s="70"/>
    </row>
    <row r="169" spans="14:25" s="1" customFormat="1" x14ac:dyDescent="0.4">
      <c r="N169" s="70"/>
      <c r="O169" s="70"/>
      <c r="P169" s="70"/>
      <c r="Q169" s="70"/>
      <c r="R169" s="70"/>
      <c r="S169" s="70"/>
      <c r="T169" s="70"/>
      <c r="U169" s="70"/>
      <c r="V169" s="70"/>
      <c r="W169" s="70"/>
      <c r="X169" s="70"/>
      <c r="Y169" s="70"/>
    </row>
    <row r="170" spans="14:25" s="1" customFormat="1" x14ac:dyDescent="0.4">
      <c r="N170" s="70"/>
      <c r="O170" s="70"/>
      <c r="P170" s="70"/>
      <c r="Q170" s="70"/>
      <c r="R170" s="70"/>
      <c r="S170" s="70"/>
      <c r="T170" s="70"/>
      <c r="U170" s="70"/>
      <c r="V170" s="70"/>
      <c r="W170" s="70"/>
      <c r="X170" s="70"/>
      <c r="Y170" s="70"/>
    </row>
    <row r="171" spans="14:25" s="1" customFormat="1" x14ac:dyDescent="0.4">
      <c r="N171" s="70"/>
      <c r="O171" s="70"/>
      <c r="P171" s="70"/>
      <c r="Q171" s="70"/>
      <c r="R171" s="70"/>
      <c r="S171" s="70"/>
      <c r="T171" s="70"/>
      <c r="U171" s="70"/>
      <c r="V171" s="70"/>
      <c r="W171" s="70"/>
      <c r="X171" s="70"/>
      <c r="Y171" s="70"/>
    </row>
    <row r="172" spans="14:25" s="1" customFormat="1" x14ac:dyDescent="0.4">
      <c r="N172" s="70"/>
      <c r="O172" s="70"/>
      <c r="P172" s="70"/>
      <c r="Q172" s="70"/>
      <c r="R172" s="70"/>
      <c r="S172" s="70"/>
      <c r="T172" s="70"/>
      <c r="U172" s="70"/>
      <c r="V172" s="70"/>
      <c r="W172" s="70"/>
      <c r="X172" s="70"/>
      <c r="Y172" s="70"/>
    </row>
    <row r="173" spans="14:25" s="1" customFormat="1" x14ac:dyDescent="0.4">
      <c r="N173" s="70"/>
      <c r="O173" s="70"/>
      <c r="P173" s="70"/>
      <c r="Q173" s="70"/>
      <c r="R173" s="70"/>
      <c r="S173" s="70"/>
      <c r="T173" s="70"/>
      <c r="U173" s="70"/>
      <c r="V173" s="70"/>
      <c r="W173" s="70"/>
      <c r="X173" s="70"/>
      <c r="Y173" s="70"/>
    </row>
    <row r="174" spans="14:25" s="1" customFormat="1" x14ac:dyDescent="0.4">
      <c r="N174" s="70"/>
      <c r="O174" s="70"/>
      <c r="P174" s="70"/>
      <c r="Q174" s="70"/>
      <c r="R174" s="70"/>
      <c r="S174" s="70"/>
      <c r="T174" s="70"/>
      <c r="U174" s="70"/>
      <c r="V174" s="70"/>
      <c r="W174" s="70"/>
      <c r="X174" s="70"/>
      <c r="Y174" s="70"/>
    </row>
    <row r="175" spans="14:25" s="1" customFormat="1" x14ac:dyDescent="0.4">
      <c r="N175" s="70"/>
      <c r="O175" s="70"/>
      <c r="P175" s="70"/>
      <c r="Q175" s="70"/>
      <c r="R175" s="70"/>
      <c r="S175" s="70"/>
      <c r="T175" s="70"/>
      <c r="U175" s="70"/>
      <c r="V175" s="70"/>
      <c r="W175" s="70"/>
      <c r="X175" s="70"/>
      <c r="Y175" s="70"/>
    </row>
    <row r="176" spans="14:25" s="1" customFormat="1" x14ac:dyDescent="0.4">
      <c r="N176" s="70"/>
      <c r="O176" s="70"/>
      <c r="P176" s="70"/>
      <c r="Q176" s="70"/>
      <c r="R176" s="70"/>
      <c r="S176" s="70"/>
      <c r="T176" s="70"/>
      <c r="U176" s="70"/>
      <c r="V176" s="70"/>
      <c r="W176" s="70"/>
      <c r="X176" s="70"/>
      <c r="Y176" s="70"/>
    </row>
    <row r="177" spans="14:25" s="1" customFormat="1" x14ac:dyDescent="0.4">
      <c r="N177" s="70"/>
      <c r="O177" s="70"/>
      <c r="P177" s="70"/>
      <c r="Q177" s="70"/>
      <c r="R177" s="70"/>
      <c r="S177" s="70"/>
      <c r="T177" s="70"/>
      <c r="U177" s="70"/>
      <c r="V177" s="70"/>
      <c r="W177" s="70"/>
      <c r="X177" s="70"/>
      <c r="Y177" s="70"/>
    </row>
    <row r="178" spans="14:25" s="1" customFormat="1" x14ac:dyDescent="0.4">
      <c r="N178" s="70"/>
      <c r="O178" s="70"/>
      <c r="P178" s="70"/>
      <c r="Q178" s="70"/>
      <c r="R178" s="70"/>
      <c r="S178" s="70"/>
      <c r="T178" s="70"/>
      <c r="U178" s="70"/>
      <c r="V178" s="70"/>
      <c r="W178" s="70"/>
      <c r="X178" s="70"/>
      <c r="Y178" s="70"/>
    </row>
    <row r="179" spans="14:25" s="1" customFormat="1" x14ac:dyDescent="0.4">
      <c r="N179" s="70"/>
      <c r="O179" s="70"/>
      <c r="P179" s="70"/>
      <c r="Q179" s="70"/>
      <c r="R179" s="70"/>
      <c r="S179" s="70"/>
      <c r="T179" s="70"/>
      <c r="U179" s="70"/>
      <c r="V179" s="70"/>
      <c r="W179" s="70"/>
      <c r="X179" s="70"/>
      <c r="Y179" s="70"/>
    </row>
    <row r="180" spans="14:25" s="1" customFormat="1" x14ac:dyDescent="0.4">
      <c r="N180" s="70"/>
      <c r="O180" s="70"/>
      <c r="P180" s="70"/>
      <c r="Q180" s="70"/>
      <c r="R180" s="70"/>
      <c r="S180" s="70"/>
      <c r="T180" s="70"/>
      <c r="U180" s="70"/>
      <c r="V180" s="70"/>
      <c r="W180" s="70"/>
      <c r="X180" s="70"/>
      <c r="Y180" s="70"/>
    </row>
    <row r="181" spans="14:25" s="1" customFormat="1" x14ac:dyDescent="0.4">
      <c r="N181" s="70"/>
      <c r="O181" s="70"/>
      <c r="P181" s="70"/>
      <c r="Q181" s="70"/>
      <c r="R181" s="70"/>
      <c r="S181" s="70"/>
      <c r="T181" s="70"/>
      <c r="U181" s="70"/>
      <c r="V181" s="70"/>
      <c r="W181" s="70"/>
      <c r="X181" s="70"/>
      <c r="Y181" s="70"/>
    </row>
    <row r="182" spans="14:25" s="1" customFormat="1" x14ac:dyDescent="0.4">
      <c r="N182" s="70"/>
      <c r="O182" s="70"/>
      <c r="P182" s="70"/>
      <c r="Q182" s="70"/>
      <c r="R182" s="70"/>
      <c r="S182" s="70"/>
      <c r="T182" s="70"/>
      <c r="U182" s="70"/>
      <c r="V182" s="70"/>
      <c r="W182" s="70"/>
      <c r="X182" s="70"/>
      <c r="Y182" s="70"/>
    </row>
    <row r="183" spans="14:25" s="1" customFormat="1" x14ac:dyDescent="0.4">
      <c r="N183" s="70"/>
      <c r="O183" s="70"/>
      <c r="P183" s="70"/>
      <c r="Q183" s="70"/>
      <c r="R183" s="70"/>
      <c r="S183" s="70"/>
      <c r="T183" s="70"/>
      <c r="U183" s="70"/>
      <c r="V183" s="70"/>
      <c r="W183" s="70"/>
      <c r="X183" s="70"/>
      <c r="Y183" s="70"/>
    </row>
    <row r="184" spans="14:25" s="1" customFormat="1" x14ac:dyDescent="0.4">
      <c r="N184" s="70"/>
      <c r="O184" s="70"/>
      <c r="P184" s="70"/>
      <c r="Q184" s="70"/>
      <c r="R184" s="70"/>
      <c r="S184" s="70"/>
      <c r="T184" s="70"/>
      <c r="U184" s="70"/>
      <c r="V184" s="70"/>
      <c r="W184" s="70"/>
      <c r="X184" s="70"/>
      <c r="Y184" s="70"/>
    </row>
    <row r="185" spans="14:25" s="1" customFormat="1" x14ac:dyDescent="0.4">
      <c r="N185" s="70"/>
      <c r="O185" s="70"/>
      <c r="P185" s="70"/>
      <c r="Q185" s="70"/>
      <c r="R185" s="70"/>
      <c r="S185" s="70"/>
      <c r="T185" s="70"/>
      <c r="U185" s="70"/>
      <c r="V185" s="70"/>
      <c r="W185" s="70"/>
      <c r="X185" s="70"/>
      <c r="Y185" s="70"/>
    </row>
    <row r="186" spans="14:25" s="1" customFormat="1" x14ac:dyDescent="0.4">
      <c r="N186" s="70"/>
      <c r="O186" s="70"/>
      <c r="P186" s="70"/>
      <c r="Q186" s="70"/>
      <c r="R186" s="70"/>
      <c r="S186" s="70"/>
      <c r="T186" s="70"/>
      <c r="U186" s="70"/>
      <c r="V186" s="70"/>
      <c r="W186" s="70"/>
      <c r="X186" s="70"/>
      <c r="Y186" s="70"/>
    </row>
    <row r="187" spans="14:25" s="1" customFormat="1" x14ac:dyDescent="0.4">
      <c r="N187" s="70"/>
      <c r="O187" s="70"/>
      <c r="P187" s="70"/>
      <c r="Q187" s="70"/>
      <c r="R187" s="70"/>
      <c r="S187" s="70"/>
      <c r="T187" s="70"/>
      <c r="U187" s="70"/>
      <c r="V187" s="70"/>
      <c r="W187" s="70"/>
      <c r="X187" s="70"/>
      <c r="Y187" s="70"/>
    </row>
    <row r="188" spans="14:25" s="1" customFormat="1" x14ac:dyDescent="0.4">
      <c r="N188" s="70"/>
      <c r="O188" s="70"/>
      <c r="P188" s="70"/>
      <c r="Q188" s="70"/>
      <c r="R188" s="70"/>
      <c r="S188" s="70"/>
      <c r="T188" s="70"/>
      <c r="U188" s="70"/>
      <c r="V188" s="70"/>
      <c r="W188" s="70"/>
      <c r="X188" s="70"/>
      <c r="Y188" s="70"/>
    </row>
    <row r="189" spans="14:25" s="1" customFormat="1" x14ac:dyDescent="0.4">
      <c r="N189" s="70"/>
      <c r="O189" s="70"/>
      <c r="P189" s="70"/>
      <c r="Q189" s="70"/>
      <c r="R189" s="70"/>
      <c r="S189" s="70"/>
      <c r="T189" s="70"/>
      <c r="U189" s="70"/>
      <c r="V189" s="70"/>
      <c r="W189" s="70"/>
      <c r="X189" s="70"/>
      <c r="Y189" s="70"/>
    </row>
    <row r="190" spans="14:25" s="1" customFormat="1" x14ac:dyDescent="0.4">
      <c r="N190" s="70"/>
      <c r="O190" s="70"/>
      <c r="P190" s="70"/>
      <c r="Q190" s="70"/>
      <c r="R190" s="70"/>
      <c r="S190" s="70"/>
      <c r="T190" s="70"/>
      <c r="U190" s="70"/>
      <c r="V190" s="70"/>
      <c r="W190" s="70"/>
      <c r="X190" s="70"/>
      <c r="Y190" s="70"/>
    </row>
    <row r="191" spans="14:25" s="1" customFormat="1" x14ac:dyDescent="0.4">
      <c r="N191" s="70"/>
      <c r="O191" s="70"/>
      <c r="P191" s="70"/>
      <c r="Q191" s="70"/>
      <c r="R191" s="70"/>
      <c r="S191" s="70"/>
      <c r="T191" s="70"/>
      <c r="U191" s="70"/>
      <c r="V191" s="70"/>
      <c r="W191" s="70"/>
      <c r="X191" s="70"/>
      <c r="Y191" s="70"/>
    </row>
    <row r="192" spans="14:25" s="1" customFormat="1" x14ac:dyDescent="0.4">
      <c r="N192" s="70"/>
      <c r="O192" s="70"/>
      <c r="P192" s="70"/>
      <c r="Q192" s="70"/>
      <c r="R192" s="70"/>
      <c r="S192" s="70"/>
      <c r="T192" s="70"/>
      <c r="U192" s="70"/>
      <c r="V192" s="70"/>
      <c r="W192" s="70"/>
      <c r="X192" s="70"/>
      <c r="Y192" s="70"/>
    </row>
    <row r="193" spans="14:25" s="1" customFormat="1" x14ac:dyDescent="0.4">
      <c r="N193" s="70"/>
      <c r="O193" s="70"/>
      <c r="P193" s="70"/>
      <c r="Q193" s="70"/>
      <c r="R193" s="70"/>
      <c r="S193" s="70"/>
      <c r="T193" s="70"/>
      <c r="U193" s="70"/>
      <c r="V193" s="70"/>
      <c r="W193" s="70"/>
      <c r="X193" s="70"/>
      <c r="Y193" s="70"/>
    </row>
    <row r="194" spans="14:25" s="1" customFormat="1" x14ac:dyDescent="0.4">
      <c r="N194" s="70"/>
      <c r="O194" s="70"/>
      <c r="P194" s="70"/>
      <c r="Q194" s="70"/>
      <c r="R194" s="70"/>
      <c r="S194" s="70"/>
      <c r="T194" s="70"/>
      <c r="U194" s="70"/>
      <c r="V194" s="70"/>
      <c r="W194" s="70"/>
      <c r="X194" s="70"/>
      <c r="Y194" s="70"/>
    </row>
    <row r="195" spans="14:25" s="1" customFormat="1" x14ac:dyDescent="0.4">
      <c r="N195" s="70"/>
      <c r="O195" s="70"/>
      <c r="P195" s="70"/>
      <c r="Q195" s="70"/>
      <c r="R195" s="70"/>
      <c r="S195" s="70"/>
      <c r="T195" s="70"/>
      <c r="U195" s="70"/>
      <c r="V195" s="70"/>
      <c r="W195" s="70"/>
      <c r="X195" s="70"/>
      <c r="Y195" s="70"/>
    </row>
    <row r="196" spans="14:25" s="1" customFormat="1" x14ac:dyDescent="0.4">
      <c r="N196" s="70"/>
      <c r="O196" s="70"/>
      <c r="P196" s="70"/>
      <c r="Q196" s="70"/>
      <c r="R196" s="70"/>
      <c r="S196" s="70"/>
      <c r="T196" s="70"/>
      <c r="U196" s="70"/>
      <c r="V196" s="70"/>
      <c r="W196" s="70"/>
      <c r="X196" s="70"/>
      <c r="Y196" s="70"/>
    </row>
    <row r="197" spans="14:25" s="1" customFormat="1" x14ac:dyDescent="0.4">
      <c r="N197" s="70"/>
      <c r="O197" s="70"/>
      <c r="P197" s="70"/>
      <c r="Q197" s="70"/>
      <c r="R197" s="70"/>
      <c r="S197" s="70"/>
      <c r="T197" s="70"/>
      <c r="U197" s="70"/>
      <c r="V197" s="70"/>
      <c r="W197" s="70"/>
      <c r="X197" s="70"/>
      <c r="Y197" s="70"/>
    </row>
    <row r="198" spans="14:25" s="1" customFormat="1" x14ac:dyDescent="0.4">
      <c r="N198" s="70"/>
      <c r="O198" s="70"/>
      <c r="P198" s="70"/>
      <c r="Q198" s="70"/>
      <c r="R198" s="70"/>
      <c r="S198" s="70"/>
      <c r="T198" s="70"/>
      <c r="U198" s="70"/>
      <c r="V198" s="70"/>
      <c r="W198" s="70"/>
      <c r="X198" s="70"/>
      <c r="Y198" s="70"/>
    </row>
    <row r="199" spans="14:25" s="1" customFormat="1" x14ac:dyDescent="0.4">
      <c r="N199" s="70"/>
      <c r="O199" s="70"/>
      <c r="P199" s="70"/>
      <c r="Q199" s="70"/>
      <c r="R199" s="70"/>
      <c r="S199" s="70"/>
      <c r="T199" s="70"/>
      <c r="U199" s="70"/>
      <c r="V199" s="70"/>
      <c r="W199" s="70"/>
      <c r="X199" s="70"/>
      <c r="Y199" s="70"/>
    </row>
    <row r="200" spans="14:25" s="1" customFormat="1" x14ac:dyDescent="0.4">
      <c r="N200" s="70"/>
      <c r="O200" s="70"/>
      <c r="P200" s="70"/>
      <c r="Q200" s="70"/>
      <c r="R200" s="70"/>
      <c r="S200" s="70"/>
      <c r="T200" s="70"/>
      <c r="U200" s="70"/>
      <c r="V200" s="70"/>
      <c r="W200" s="70"/>
      <c r="X200" s="70"/>
      <c r="Y200" s="70"/>
    </row>
    <row r="201" spans="14:25" s="1" customFormat="1" x14ac:dyDescent="0.4">
      <c r="N201" s="70"/>
      <c r="O201" s="70"/>
      <c r="P201" s="70"/>
      <c r="Q201" s="70"/>
      <c r="R201" s="70"/>
      <c r="S201" s="70"/>
      <c r="T201" s="70"/>
      <c r="U201" s="70"/>
      <c r="V201" s="70"/>
      <c r="W201" s="70"/>
      <c r="X201" s="70"/>
      <c r="Y201" s="70"/>
    </row>
    <row r="202" spans="14:25" s="1" customFormat="1" x14ac:dyDescent="0.4">
      <c r="N202" s="70"/>
      <c r="O202" s="70"/>
      <c r="P202" s="70"/>
      <c r="Q202" s="70"/>
      <c r="R202" s="70"/>
      <c r="S202" s="70"/>
      <c r="T202" s="70"/>
      <c r="U202" s="70"/>
      <c r="V202" s="70"/>
      <c r="W202" s="70"/>
      <c r="X202" s="70"/>
      <c r="Y202" s="70"/>
    </row>
    <row r="203" spans="14:25" s="1" customFormat="1" x14ac:dyDescent="0.4">
      <c r="N203" s="70"/>
      <c r="O203" s="70"/>
      <c r="P203" s="70"/>
      <c r="Q203" s="70"/>
      <c r="R203" s="70"/>
      <c r="S203" s="70"/>
      <c r="T203" s="70"/>
      <c r="U203" s="70"/>
      <c r="V203" s="70"/>
      <c r="W203" s="70"/>
      <c r="X203" s="70"/>
      <c r="Y203" s="70"/>
    </row>
    <row r="204" spans="14:25" s="1" customFormat="1" x14ac:dyDescent="0.4">
      <c r="N204" s="70"/>
      <c r="O204" s="70"/>
      <c r="P204" s="70"/>
      <c r="Q204" s="70"/>
      <c r="R204" s="70"/>
      <c r="S204" s="70"/>
      <c r="T204" s="70"/>
      <c r="U204" s="70"/>
      <c r="V204" s="70"/>
      <c r="W204" s="70"/>
      <c r="X204" s="70"/>
      <c r="Y204" s="70"/>
    </row>
    <row r="205" spans="14:25" s="1" customFormat="1" x14ac:dyDescent="0.4">
      <c r="N205" s="70"/>
      <c r="O205" s="70"/>
      <c r="P205" s="70"/>
      <c r="Q205" s="70"/>
      <c r="R205" s="70"/>
      <c r="S205" s="70"/>
      <c r="T205" s="70"/>
      <c r="U205" s="70"/>
      <c r="V205" s="70"/>
      <c r="W205" s="70"/>
      <c r="X205" s="70"/>
      <c r="Y205" s="70"/>
    </row>
    <row r="206" spans="14:25" s="1" customFormat="1" x14ac:dyDescent="0.4">
      <c r="N206" s="70"/>
      <c r="O206" s="70"/>
      <c r="P206" s="70"/>
      <c r="Q206" s="70"/>
      <c r="R206" s="70"/>
      <c r="S206" s="70"/>
      <c r="T206" s="70"/>
      <c r="U206" s="70"/>
      <c r="V206" s="70"/>
      <c r="W206" s="70"/>
      <c r="X206" s="70"/>
      <c r="Y206" s="70"/>
    </row>
    <row r="207" spans="14:25" s="1" customFormat="1" x14ac:dyDescent="0.4">
      <c r="N207" s="70"/>
      <c r="O207" s="70"/>
      <c r="P207" s="70"/>
      <c r="Q207" s="70"/>
      <c r="R207" s="70"/>
      <c r="S207" s="70"/>
      <c r="T207" s="70"/>
      <c r="U207" s="70"/>
      <c r="V207" s="70"/>
      <c r="W207" s="70"/>
      <c r="X207" s="70"/>
      <c r="Y207" s="70"/>
    </row>
    <row r="208" spans="14:25" s="1" customFormat="1" x14ac:dyDescent="0.4">
      <c r="N208" s="70"/>
      <c r="O208" s="70"/>
      <c r="P208" s="70"/>
      <c r="Q208" s="70"/>
      <c r="R208" s="70"/>
      <c r="S208" s="70"/>
      <c r="T208" s="70"/>
      <c r="U208" s="70"/>
      <c r="V208" s="70"/>
      <c r="W208" s="70"/>
      <c r="X208" s="70"/>
      <c r="Y208" s="70"/>
    </row>
    <row r="209" spans="14:25" s="1" customFormat="1" x14ac:dyDescent="0.4">
      <c r="N209" s="70"/>
      <c r="O209" s="70"/>
      <c r="P209" s="70"/>
      <c r="Q209" s="70"/>
      <c r="R209" s="70"/>
      <c r="S209" s="70"/>
      <c r="T209" s="70"/>
      <c r="U209" s="70"/>
      <c r="V209" s="70"/>
      <c r="W209" s="70"/>
      <c r="X209" s="70"/>
      <c r="Y209" s="70"/>
    </row>
    <row r="210" spans="14:25" s="1" customFormat="1" x14ac:dyDescent="0.4">
      <c r="N210" s="70"/>
      <c r="O210" s="70"/>
      <c r="P210" s="70"/>
      <c r="Q210" s="70"/>
      <c r="R210" s="70"/>
      <c r="S210" s="70"/>
      <c r="T210" s="70"/>
      <c r="U210" s="70"/>
      <c r="V210" s="70"/>
      <c r="W210" s="70"/>
      <c r="X210" s="70"/>
      <c r="Y210" s="70"/>
    </row>
    <row r="211" spans="14:25" s="1" customFormat="1" x14ac:dyDescent="0.4">
      <c r="N211" s="70"/>
      <c r="O211" s="70"/>
      <c r="P211" s="70"/>
      <c r="Q211" s="70"/>
      <c r="R211" s="70"/>
      <c r="S211" s="70"/>
      <c r="T211" s="70"/>
      <c r="U211" s="70"/>
      <c r="V211" s="70"/>
      <c r="W211" s="70"/>
      <c r="X211" s="70"/>
      <c r="Y211" s="70"/>
    </row>
    <row r="212" spans="14:25" s="1" customFormat="1" x14ac:dyDescent="0.4">
      <c r="N212" s="70"/>
      <c r="O212" s="70"/>
      <c r="P212" s="70"/>
      <c r="Q212" s="70"/>
      <c r="R212" s="70"/>
      <c r="S212" s="70"/>
      <c r="T212" s="70"/>
      <c r="U212" s="70"/>
      <c r="V212" s="70"/>
      <c r="W212" s="70"/>
      <c r="X212" s="70"/>
      <c r="Y212" s="70"/>
    </row>
    <row r="213" spans="14:25" s="1" customFormat="1" x14ac:dyDescent="0.4">
      <c r="N213" s="70"/>
      <c r="O213" s="70"/>
      <c r="P213" s="70"/>
      <c r="Q213" s="70"/>
      <c r="R213" s="70"/>
      <c r="S213" s="70"/>
      <c r="T213" s="70"/>
      <c r="U213" s="70"/>
      <c r="V213" s="70"/>
      <c r="W213" s="70"/>
      <c r="X213" s="70"/>
      <c r="Y213" s="70"/>
    </row>
    <row r="214" spans="14:25" s="1" customFormat="1" x14ac:dyDescent="0.4">
      <c r="N214" s="70"/>
      <c r="O214" s="70"/>
      <c r="P214" s="70"/>
      <c r="Q214" s="70"/>
      <c r="R214" s="70"/>
      <c r="S214" s="70"/>
      <c r="T214" s="70"/>
      <c r="U214" s="70"/>
      <c r="V214" s="70"/>
      <c r="W214" s="70"/>
      <c r="X214" s="70"/>
      <c r="Y214" s="70"/>
    </row>
    <row r="215" spans="14:25" s="1" customFormat="1" x14ac:dyDescent="0.4">
      <c r="N215" s="70"/>
      <c r="O215" s="70"/>
      <c r="P215" s="70"/>
      <c r="Q215" s="70"/>
      <c r="R215" s="70"/>
      <c r="S215" s="70"/>
      <c r="T215" s="70"/>
      <c r="U215" s="70"/>
      <c r="V215" s="70"/>
      <c r="W215" s="70"/>
      <c r="X215" s="70"/>
      <c r="Y215" s="70"/>
    </row>
    <row r="216" spans="14:25" s="1" customFormat="1" x14ac:dyDescent="0.4">
      <c r="N216" s="70"/>
      <c r="O216" s="70"/>
      <c r="P216" s="70"/>
      <c r="Q216" s="70"/>
      <c r="R216" s="70"/>
      <c r="S216" s="70"/>
      <c r="T216" s="70"/>
      <c r="U216" s="70"/>
      <c r="V216" s="70"/>
      <c r="W216" s="70"/>
      <c r="X216" s="70"/>
      <c r="Y216" s="70"/>
    </row>
    <row r="217" spans="14:25" s="1" customFormat="1" x14ac:dyDescent="0.4">
      <c r="N217" s="70"/>
      <c r="O217" s="70"/>
      <c r="P217" s="70"/>
      <c r="Q217" s="70"/>
      <c r="R217" s="70"/>
      <c r="S217" s="70"/>
      <c r="T217" s="70"/>
      <c r="U217" s="70"/>
      <c r="V217" s="70"/>
      <c r="W217" s="70"/>
      <c r="X217" s="70"/>
      <c r="Y217" s="70"/>
    </row>
    <row r="218" spans="14:25" s="1" customFormat="1" x14ac:dyDescent="0.4">
      <c r="N218" s="70"/>
      <c r="O218" s="70"/>
      <c r="P218" s="70"/>
      <c r="Q218" s="70"/>
      <c r="R218" s="70"/>
      <c r="S218" s="70"/>
      <c r="T218" s="70"/>
      <c r="U218" s="70"/>
      <c r="V218" s="70"/>
      <c r="W218" s="70"/>
      <c r="X218" s="70"/>
      <c r="Y218" s="70"/>
    </row>
    <row r="219" spans="14:25" s="1" customFormat="1" x14ac:dyDescent="0.4">
      <c r="N219" s="70"/>
      <c r="O219" s="70"/>
      <c r="P219" s="70"/>
      <c r="Q219" s="70"/>
      <c r="R219" s="70"/>
      <c r="S219" s="70"/>
      <c r="T219" s="70"/>
      <c r="U219" s="70"/>
      <c r="V219" s="70"/>
      <c r="W219" s="70"/>
      <c r="X219" s="70"/>
      <c r="Y219" s="70"/>
    </row>
    <row r="220" spans="14:25" s="1" customFormat="1" x14ac:dyDescent="0.4">
      <c r="N220" s="70"/>
      <c r="O220" s="70"/>
      <c r="P220" s="70"/>
      <c r="Q220" s="70"/>
      <c r="R220" s="70"/>
      <c r="S220" s="70"/>
      <c r="T220" s="70"/>
      <c r="U220" s="70"/>
      <c r="V220" s="70"/>
      <c r="W220" s="70"/>
      <c r="X220" s="70"/>
      <c r="Y220" s="70"/>
    </row>
    <row r="221" spans="14:25" s="1" customFormat="1" x14ac:dyDescent="0.4">
      <c r="N221" s="70"/>
      <c r="O221" s="70"/>
      <c r="P221" s="70"/>
      <c r="Q221" s="70"/>
      <c r="R221" s="70"/>
      <c r="S221" s="70"/>
      <c r="T221" s="70"/>
      <c r="U221" s="70"/>
      <c r="V221" s="70"/>
      <c r="W221" s="70"/>
      <c r="X221" s="70"/>
      <c r="Y221" s="70"/>
    </row>
    <row r="222" spans="14:25" s="1" customFormat="1" x14ac:dyDescent="0.4">
      <c r="N222" s="70"/>
      <c r="O222" s="70"/>
      <c r="P222" s="70"/>
      <c r="Q222" s="70"/>
      <c r="R222" s="70"/>
      <c r="S222" s="70"/>
      <c r="T222" s="70"/>
      <c r="U222" s="70"/>
      <c r="V222" s="70"/>
      <c r="W222" s="70"/>
      <c r="X222" s="70"/>
      <c r="Y222" s="70"/>
    </row>
    <row r="223" spans="14:25" s="1" customFormat="1" x14ac:dyDescent="0.4">
      <c r="N223" s="70"/>
      <c r="O223" s="70"/>
      <c r="P223" s="70"/>
      <c r="Q223" s="70"/>
      <c r="R223" s="70"/>
      <c r="S223" s="70"/>
      <c r="T223" s="70"/>
      <c r="U223" s="70"/>
      <c r="V223" s="70"/>
      <c r="W223" s="70"/>
      <c r="X223" s="70"/>
      <c r="Y223" s="70"/>
    </row>
    <row r="224" spans="14:25" s="1" customFormat="1" x14ac:dyDescent="0.4">
      <c r="N224" s="70"/>
      <c r="O224" s="70"/>
      <c r="P224" s="70"/>
      <c r="Q224" s="70"/>
      <c r="R224" s="70"/>
      <c r="S224" s="70"/>
      <c r="T224" s="70"/>
      <c r="U224" s="70"/>
      <c r="V224" s="70"/>
      <c r="W224" s="70"/>
      <c r="X224" s="70"/>
      <c r="Y224" s="70"/>
    </row>
    <row r="225" spans="14:25" s="1" customFormat="1" x14ac:dyDescent="0.4">
      <c r="N225" s="70"/>
      <c r="O225" s="70"/>
      <c r="P225" s="70"/>
      <c r="Q225" s="70"/>
      <c r="R225" s="70"/>
      <c r="S225" s="70"/>
      <c r="T225" s="70"/>
      <c r="U225" s="70"/>
      <c r="V225" s="70"/>
      <c r="W225" s="70"/>
      <c r="X225" s="70"/>
      <c r="Y225" s="70"/>
    </row>
    <row r="226" spans="14:25" s="1" customFormat="1" x14ac:dyDescent="0.4">
      <c r="N226" s="70"/>
      <c r="O226" s="70"/>
      <c r="P226" s="70"/>
      <c r="Q226" s="70"/>
      <c r="R226" s="70"/>
      <c r="S226" s="70"/>
      <c r="T226" s="70"/>
      <c r="U226" s="70"/>
      <c r="V226" s="70"/>
      <c r="W226" s="70"/>
      <c r="X226" s="70"/>
      <c r="Y226" s="70"/>
    </row>
    <row r="227" spans="14:25" s="1" customFormat="1" x14ac:dyDescent="0.4">
      <c r="N227" s="70"/>
      <c r="O227" s="70"/>
      <c r="P227" s="70"/>
      <c r="Q227" s="70"/>
      <c r="R227" s="70"/>
      <c r="S227" s="70"/>
      <c r="T227" s="70"/>
      <c r="U227" s="70"/>
      <c r="V227" s="70"/>
      <c r="W227" s="70"/>
      <c r="X227" s="70"/>
      <c r="Y227" s="70"/>
    </row>
    <row r="228" spans="14:25" s="1" customFormat="1" x14ac:dyDescent="0.4">
      <c r="N228" s="70"/>
      <c r="O228" s="70"/>
      <c r="P228" s="70"/>
      <c r="Q228" s="70"/>
      <c r="R228" s="70"/>
      <c r="S228" s="70"/>
      <c r="T228" s="70"/>
      <c r="U228" s="70"/>
      <c r="V228" s="70"/>
      <c r="W228" s="70"/>
      <c r="X228" s="70"/>
      <c r="Y228" s="70"/>
    </row>
    <row r="229" spans="14:25" s="1" customFormat="1" x14ac:dyDescent="0.4">
      <c r="N229" s="70"/>
      <c r="O229" s="70"/>
      <c r="P229" s="70"/>
      <c r="Q229" s="70"/>
      <c r="R229" s="70"/>
      <c r="S229" s="70"/>
      <c r="T229" s="70"/>
      <c r="U229" s="70"/>
      <c r="V229" s="70"/>
      <c r="W229" s="70"/>
      <c r="X229" s="70"/>
      <c r="Y229" s="70"/>
    </row>
    <row r="230" spans="14:25" s="1" customFormat="1" x14ac:dyDescent="0.4">
      <c r="N230" s="70"/>
      <c r="O230" s="70"/>
      <c r="P230" s="70"/>
      <c r="Q230" s="70"/>
      <c r="R230" s="70"/>
      <c r="S230" s="70"/>
      <c r="T230" s="70"/>
      <c r="U230" s="70"/>
      <c r="V230" s="70"/>
      <c r="W230" s="70"/>
      <c r="X230" s="70"/>
      <c r="Y230" s="70"/>
    </row>
    <row r="231" spans="14:25" s="1" customFormat="1" x14ac:dyDescent="0.4">
      <c r="N231" s="70"/>
      <c r="O231" s="70"/>
      <c r="P231" s="70"/>
      <c r="Q231" s="70"/>
      <c r="R231" s="70"/>
      <c r="S231" s="70"/>
      <c r="T231" s="70"/>
      <c r="U231" s="70"/>
      <c r="V231" s="70"/>
      <c r="W231" s="70"/>
      <c r="X231" s="70"/>
      <c r="Y231" s="70"/>
    </row>
    <row r="232" spans="14:25" s="1" customFormat="1" x14ac:dyDescent="0.4">
      <c r="N232" s="70"/>
      <c r="O232" s="70"/>
      <c r="P232" s="70"/>
      <c r="Q232" s="70"/>
      <c r="R232" s="70"/>
      <c r="S232" s="70"/>
      <c r="T232" s="70"/>
      <c r="U232" s="70"/>
      <c r="V232" s="70"/>
      <c r="W232" s="70"/>
      <c r="X232" s="70"/>
      <c r="Y232" s="70"/>
    </row>
    <row r="233" spans="14:25" s="1" customFormat="1" x14ac:dyDescent="0.4">
      <c r="N233" s="70"/>
      <c r="O233" s="70"/>
      <c r="P233" s="70"/>
      <c r="Q233" s="70"/>
      <c r="R233" s="70"/>
      <c r="S233" s="70"/>
      <c r="T233" s="70"/>
      <c r="U233" s="70"/>
      <c r="V233" s="70"/>
      <c r="W233" s="70"/>
      <c r="X233" s="70"/>
      <c r="Y233" s="70"/>
    </row>
    <row r="234" spans="14:25" s="1" customFormat="1" x14ac:dyDescent="0.4">
      <c r="N234" s="70"/>
      <c r="O234" s="70"/>
      <c r="P234" s="70"/>
      <c r="Q234" s="70"/>
      <c r="R234" s="70"/>
      <c r="S234" s="70"/>
      <c r="T234" s="70"/>
      <c r="U234" s="70"/>
      <c r="V234" s="70"/>
      <c r="W234" s="70"/>
      <c r="X234" s="70"/>
      <c r="Y234" s="70"/>
    </row>
    <row r="235" spans="14:25" s="1" customFormat="1" x14ac:dyDescent="0.4">
      <c r="N235" s="70"/>
      <c r="O235" s="70"/>
      <c r="P235" s="70"/>
      <c r="Q235" s="70"/>
      <c r="R235" s="70"/>
      <c r="S235" s="70"/>
      <c r="T235" s="70"/>
      <c r="U235" s="70"/>
      <c r="V235" s="70"/>
      <c r="W235" s="70"/>
      <c r="X235" s="70"/>
      <c r="Y235" s="70"/>
    </row>
    <row r="236" spans="14:25" s="1" customFormat="1" x14ac:dyDescent="0.4">
      <c r="N236" s="70"/>
      <c r="O236" s="70"/>
      <c r="P236" s="70"/>
      <c r="Q236" s="70"/>
      <c r="R236" s="70"/>
      <c r="S236" s="70"/>
      <c r="T236" s="70"/>
      <c r="U236" s="70"/>
      <c r="V236" s="70"/>
      <c r="W236" s="70"/>
      <c r="X236" s="70"/>
      <c r="Y236" s="70"/>
    </row>
    <row r="237" spans="14:25" s="1" customFormat="1" x14ac:dyDescent="0.4">
      <c r="N237" s="70"/>
      <c r="O237" s="70"/>
      <c r="P237" s="70"/>
      <c r="Q237" s="70"/>
      <c r="R237" s="70"/>
      <c r="S237" s="70"/>
      <c r="T237" s="70"/>
      <c r="U237" s="70"/>
      <c r="V237" s="70"/>
      <c r="W237" s="70"/>
      <c r="X237" s="70"/>
      <c r="Y237" s="70"/>
    </row>
    <row r="238" spans="14:25" s="1" customFormat="1" x14ac:dyDescent="0.4">
      <c r="N238" s="70"/>
      <c r="O238" s="70"/>
      <c r="P238" s="70"/>
      <c r="Q238" s="70"/>
      <c r="R238" s="70"/>
      <c r="S238" s="70"/>
      <c r="T238" s="70"/>
      <c r="U238" s="70"/>
      <c r="V238" s="70"/>
      <c r="W238" s="70"/>
      <c r="X238" s="70"/>
      <c r="Y238" s="70"/>
    </row>
    <row r="239" spans="14:25" s="1" customFormat="1" x14ac:dyDescent="0.4">
      <c r="N239" s="70"/>
      <c r="O239" s="70"/>
      <c r="P239" s="70"/>
      <c r="Q239" s="70"/>
      <c r="R239" s="70"/>
      <c r="S239" s="70"/>
      <c r="T239" s="70"/>
      <c r="U239" s="70"/>
      <c r="V239" s="70"/>
      <c r="W239" s="70"/>
      <c r="X239" s="70"/>
      <c r="Y239" s="70"/>
    </row>
    <row r="240" spans="14:25" s="1" customFormat="1" x14ac:dyDescent="0.4">
      <c r="N240" s="70"/>
      <c r="O240" s="70"/>
      <c r="P240" s="70"/>
      <c r="Q240" s="70"/>
      <c r="R240" s="70"/>
      <c r="S240" s="70"/>
      <c r="T240" s="70"/>
      <c r="U240" s="70"/>
      <c r="V240" s="70"/>
      <c r="W240" s="70"/>
      <c r="X240" s="70"/>
      <c r="Y240" s="70"/>
    </row>
    <row r="241" spans="14:25" s="1" customFormat="1" x14ac:dyDescent="0.4">
      <c r="N241" s="70"/>
      <c r="O241" s="70"/>
      <c r="P241" s="70"/>
      <c r="Q241" s="70"/>
      <c r="R241" s="70"/>
      <c r="S241" s="70"/>
      <c r="T241" s="70"/>
      <c r="U241" s="70"/>
      <c r="V241" s="70"/>
      <c r="W241" s="70"/>
      <c r="X241" s="70"/>
      <c r="Y241" s="70"/>
    </row>
    <row r="242" spans="14:25" s="1" customFormat="1" x14ac:dyDescent="0.4">
      <c r="N242" s="70"/>
      <c r="O242" s="70"/>
      <c r="P242" s="70"/>
      <c r="Q242" s="70"/>
      <c r="R242" s="70"/>
      <c r="S242" s="70"/>
      <c r="T242" s="70"/>
      <c r="U242" s="70"/>
      <c r="V242" s="70"/>
      <c r="W242" s="70"/>
      <c r="X242" s="70"/>
      <c r="Y242" s="70"/>
    </row>
    <row r="243" spans="14:25" s="1" customFormat="1" x14ac:dyDescent="0.4">
      <c r="N243" s="70"/>
      <c r="O243" s="70"/>
      <c r="P243" s="70"/>
      <c r="Q243" s="70"/>
      <c r="R243" s="70"/>
      <c r="S243" s="70"/>
      <c r="T243" s="70"/>
      <c r="U243" s="70"/>
      <c r="V243" s="70"/>
      <c r="W243" s="70"/>
      <c r="X243" s="70"/>
      <c r="Y243" s="70"/>
    </row>
    <row r="244" spans="14:25" s="1" customFormat="1" x14ac:dyDescent="0.4">
      <c r="N244" s="70"/>
      <c r="O244" s="70"/>
      <c r="P244" s="70"/>
      <c r="Q244" s="70"/>
      <c r="R244" s="70"/>
      <c r="S244" s="70"/>
      <c r="T244" s="70"/>
      <c r="U244" s="70"/>
      <c r="V244" s="70"/>
      <c r="W244" s="70"/>
      <c r="X244" s="70"/>
      <c r="Y244" s="70"/>
    </row>
    <row r="245" spans="14:25" s="1" customFormat="1" x14ac:dyDescent="0.4">
      <c r="N245" s="70"/>
      <c r="O245" s="70"/>
      <c r="P245" s="70"/>
      <c r="Q245" s="70"/>
      <c r="R245" s="70"/>
      <c r="S245" s="70"/>
      <c r="T245" s="70"/>
      <c r="U245" s="70"/>
      <c r="V245" s="70"/>
      <c r="W245" s="70"/>
      <c r="X245" s="70"/>
      <c r="Y245" s="70"/>
    </row>
    <row r="246" spans="14:25" s="1" customFormat="1" x14ac:dyDescent="0.4">
      <c r="N246" s="70"/>
      <c r="O246" s="70"/>
      <c r="P246" s="70"/>
      <c r="Q246" s="70"/>
      <c r="R246" s="70"/>
      <c r="S246" s="70"/>
      <c r="T246" s="70"/>
      <c r="U246" s="70"/>
      <c r="V246" s="70"/>
      <c r="W246" s="70"/>
      <c r="X246" s="70"/>
      <c r="Y246" s="70"/>
    </row>
    <row r="247" spans="14:25" s="1" customFormat="1" x14ac:dyDescent="0.4">
      <c r="N247" s="70"/>
      <c r="O247" s="70"/>
      <c r="P247" s="70"/>
      <c r="Q247" s="70"/>
      <c r="R247" s="70"/>
      <c r="S247" s="70"/>
      <c r="T247" s="70"/>
      <c r="U247" s="70"/>
      <c r="V247" s="70"/>
      <c r="W247" s="70"/>
      <c r="X247" s="70"/>
      <c r="Y247" s="70"/>
    </row>
    <row r="248" spans="14:25" s="1" customFormat="1" x14ac:dyDescent="0.4">
      <c r="N248" s="70"/>
      <c r="O248" s="70"/>
      <c r="P248" s="70"/>
      <c r="Q248" s="70"/>
      <c r="R248" s="70"/>
      <c r="S248" s="70"/>
      <c r="T248" s="70"/>
      <c r="U248" s="70"/>
      <c r="V248" s="70"/>
      <c r="W248" s="70"/>
      <c r="X248" s="70"/>
      <c r="Y248" s="70"/>
    </row>
    <row r="249" spans="14:25" s="1" customFormat="1" x14ac:dyDescent="0.4">
      <c r="N249" s="70"/>
      <c r="O249" s="70"/>
      <c r="P249" s="70"/>
      <c r="Q249" s="70"/>
      <c r="R249" s="70"/>
      <c r="S249" s="70"/>
      <c r="T249" s="70"/>
      <c r="U249" s="70"/>
      <c r="V249" s="70"/>
      <c r="W249" s="70"/>
      <c r="X249" s="70"/>
      <c r="Y249" s="70"/>
    </row>
    <row r="250" spans="14:25" s="1" customFormat="1" x14ac:dyDescent="0.4">
      <c r="N250" s="70"/>
      <c r="O250" s="70"/>
      <c r="P250" s="70"/>
      <c r="Q250" s="70"/>
      <c r="R250" s="70"/>
      <c r="S250" s="70"/>
      <c r="T250" s="70"/>
      <c r="U250" s="70"/>
      <c r="V250" s="70"/>
      <c r="W250" s="70"/>
      <c r="X250" s="70"/>
      <c r="Y250" s="70"/>
    </row>
    <row r="251" spans="14:25" s="1" customFormat="1" x14ac:dyDescent="0.4">
      <c r="N251" s="70"/>
      <c r="O251" s="70"/>
      <c r="P251" s="70"/>
      <c r="Q251" s="70"/>
      <c r="R251" s="70"/>
      <c r="S251" s="70"/>
      <c r="T251" s="70"/>
      <c r="U251" s="70"/>
      <c r="V251" s="70"/>
      <c r="W251" s="70"/>
      <c r="X251" s="70"/>
      <c r="Y251" s="70"/>
    </row>
    <row r="252" spans="14:25" s="1" customFormat="1" x14ac:dyDescent="0.4">
      <c r="N252" s="70"/>
      <c r="O252" s="70"/>
      <c r="P252" s="70"/>
      <c r="Q252" s="70"/>
      <c r="R252" s="70"/>
      <c r="S252" s="70"/>
      <c r="T252" s="70"/>
      <c r="U252" s="70"/>
      <c r="V252" s="70"/>
      <c r="W252" s="70"/>
      <c r="X252" s="70"/>
      <c r="Y252" s="70"/>
    </row>
    <row r="253" spans="14:25" s="1" customFormat="1" x14ac:dyDescent="0.4">
      <c r="N253" s="70"/>
      <c r="O253" s="70"/>
      <c r="P253" s="70"/>
      <c r="Q253" s="70"/>
      <c r="R253" s="70"/>
      <c r="S253" s="70"/>
      <c r="T253" s="70"/>
      <c r="U253" s="70"/>
      <c r="V253" s="70"/>
      <c r="W253" s="70"/>
      <c r="X253" s="70"/>
      <c r="Y253" s="70"/>
    </row>
    <row r="254" spans="14:25" s="1" customFormat="1" x14ac:dyDescent="0.4">
      <c r="N254" s="70"/>
      <c r="O254" s="70"/>
      <c r="P254" s="70"/>
      <c r="Q254" s="70"/>
      <c r="R254" s="70"/>
      <c r="S254" s="70"/>
      <c r="T254" s="70"/>
      <c r="U254" s="70"/>
      <c r="V254" s="70"/>
      <c r="W254" s="70"/>
      <c r="X254" s="70"/>
      <c r="Y254" s="70"/>
    </row>
    <row r="255" spans="14:25" s="1" customFormat="1" x14ac:dyDescent="0.4">
      <c r="N255" s="70"/>
      <c r="O255" s="70"/>
      <c r="P255" s="70"/>
      <c r="Q255" s="70"/>
      <c r="R255" s="70"/>
      <c r="S255" s="70"/>
      <c r="T255" s="70"/>
      <c r="U255" s="70"/>
      <c r="V255" s="70"/>
      <c r="W255" s="70"/>
      <c r="X255" s="70"/>
      <c r="Y255" s="70"/>
    </row>
    <row r="256" spans="14:25" s="1" customFormat="1" x14ac:dyDescent="0.4">
      <c r="N256" s="70"/>
      <c r="O256" s="70"/>
      <c r="P256" s="70"/>
      <c r="Q256" s="70"/>
      <c r="R256" s="70"/>
      <c r="S256" s="70"/>
      <c r="T256" s="70"/>
      <c r="U256" s="70"/>
      <c r="V256" s="70"/>
      <c r="W256" s="70"/>
      <c r="X256" s="70"/>
      <c r="Y256" s="70"/>
    </row>
    <row r="257" spans="14:25" s="1" customFormat="1" x14ac:dyDescent="0.4">
      <c r="N257" s="70"/>
      <c r="O257" s="70"/>
      <c r="P257" s="70"/>
      <c r="Q257" s="70"/>
      <c r="R257" s="70"/>
      <c r="S257" s="70"/>
      <c r="T257" s="70"/>
      <c r="U257" s="70"/>
      <c r="V257" s="70"/>
      <c r="W257" s="70"/>
      <c r="X257" s="70"/>
      <c r="Y257" s="70"/>
    </row>
    <row r="258" spans="14:25" s="1" customFormat="1" x14ac:dyDescent="0.4">
      <c r="N258" s="70"/>
      <c r="O258" s="70"/>
      <c r="P258" s="70"/>
      <c r="Q258" s="70"/>
      <c r="R258" s="70"/>
      <c r="S258" s="70"/>
      <c r="T258" s="70"/>
      <c r="U258" s="70"/>
      <c r="V258" s="70"/>
      <c r="W258" s="70"/>
      <c r="X258" s="70"/>
      <c r="Y258" s="70"/>
    </row>
    <row r="259" spans="14:25" s="1" customFormat="1" x14ac:dyDescent="0.4">
      <c r="N259" s="70"/>
      <c r="O259" s="70"/>
      <c r="P259" s="70"/>
      <c r="Q259" s="70"/>
      <c r="R259" s="70"/>
      <c r="S259" s="70"/>
      <c r="T259" s="70"/>
      <c r="U259" s="70"/>
      <c r="V259" s="70"/>
      <c r="W259" s="70"/>
      <c r="X259" s="70"/>
      <c r="Y259" s="70"/>
    </row>
    <row r="260" spans="14:25" s="1" customFormat="1" x14ac:dyDescent="0.4">
      <c r="N260" s="70"/>
      <c r="O260" s="70"/>
      <c r="P260" s="70"/>
      <c r="Q260" s="70"/>
      <c r="R260" s="70"/>
      <c r="S260" s="70"/>
      <c r="T260" s="70"/>
      <c r="U260" s="70"/>
      <c r="V260" s="70"/>
      <c r="W260" s="70"/>
      <c r="X260" s="70"/>
      <c r="Y260" s="70"/>
    </row>
    <row r="261" spans="14:25" s="1" customFormat="1" x14ac:dyDescent="0.4">
      <c r="N261" s="70"/>
      <c r="O261" s="70"/>
      <c r="P261" s="70"/>
      <c r="Q261" s="70"/>
      <c r="R261" s="70"/>
      <c r="S261" s="70"/>
      <c r="T261" s="70"/>
      <c r="U261" s="70"/>
      <c r="V261" s="70"/>
      <c r="W261" s="70"/>
      <c r="X261" s="70"/>
      <c r="Y261" s="70"/>
    </row>
    <row r="262" spans="14:25" s="1" customFormat="1" x14ac:dyDescent="0.4">
      <c r="N262" s="70"/>
      <c r="O262" s="70"/>
      <c r="P262" s="70"/>
      <c r="Q262" s="70"/>
      <c r="R262" s="70"/>
      <c r="S262" s="70"/>
      <c r="T262" s="70"/>
      <c r="U262" s="70"/>
      <c r="V262" s="70"/>
      <c r="W262" s="70"/>
      <c r="X262" s="70"/>
      <c r="Y262" s="70"/>
    </row>
    <row r="263" spans="14:25" s="1" customFormat="1" x14ac:dyDescent="0.4">
      <c r="N263" s="70"/>
      <c r="O263" s="70"/>
      <c r="P263" s="70"/>
      <c r="Q263" s="70"/>
      <c r="R263" s="70"/>
      <c r="S263" s="70"/>
      <c r="T263" s="70"/>
      <c r="U263" s="70"/>
      <c r="V263" s="70"/>
      <c r="W263" s="70"/>
      <c r="X263" s="70"/>
      <c r="Y263" s="70"/>
    </row>
    <row r="264" spans="14:25" s="1" customFormat="1" x14ac:dyDescent="0.4">
      <c r="N264" s="70"/>
      <c r="O264" s="70"/>
      <c r="P264" s="70"/>
      <c r="Q264" s="70"/>
      <c r="R264" s="70"/>
      <c r="S264" s="70"/>
      <c r="T264" s="70"/>
      <c r="U264" s="70"/>
      <c r="V264" s="70"/>
      <c r="W264" s="70"/>
      <c r="X264" s="70"/>
      <c r="Y264" s="70"/>
    </row>
    <row r="265" spans="14:25" s="1" customFormat="1" x14ac:dyDescent="0.4">
      <c r="N265" s="70"/>
      <c r="O265" s="70"/>
      <c r="P265" s="70"/>
      <c r="Q265" s="70"/>
      <c r="R265" s="70"/>
      <c r="S265" s="70"/>
      <c r="T265" s="70"/>
      <c r="U265" s="70"/>
      <c r="V265" s="70"/>
      <c r="W265" s="70"/>
      <c r="X265" s="70"/>
      <c r="Y265" s="70"/>
    </row>
    <row r="266" spans="14:25" s="1" customFormat="1" x14ac:dyDescent="0.4">
      <c r="N266" s="70"/>
      <c r="O266" s="70"/>
      <c r="P266" s="70"/>
      <c r="Q266" s="70"/>
      <c r="R266" s="70"/>
      <c r="S266" s="70"/>
      <c r="T266" s="70"/>
      <c r="U266" s="70"/>
      <c r="V266" s="70"/>
      <c r="W266" s="70"/>
      <c r="X266" s="70"/>
      <c r="Y266" s="70"/>
    </row>
    <row r="267" spans="14:25" s="1" customFormat="1" x14ac:dyDescent="0.4">
      <c r="N267" s="70"/>
      <c r="O267" s="70"/>
      <c r="P267" s="70"/>
      <c r="Q267" s="70"/>
      <c r="R267" s="70"/>
      <c r="S267" s="70"/>
      <c r="T267" s="70"/>
      <c r="U267" s="70"/>
      <c r="V267" s="70"/>
      <c r="W267" s="70"/>
      <c r="X267" s="70"/>
      <c r="Y267" s="70"/>
    </row>
    <row r="268" spans="14:25" s="1" customFormat="1" x14ac:dyDescent="0.4">
      <c r="N268" s="70"/>
      <c r="O268" s="70"/>
      <c r="P268" s="70"/>
      <c r="Q268" s="70"/>
      <c r="R268" s="70"/>
      <c r="S268" s="70"/>
      <c r="T268" s="70"/>
      <c r="U268" s="70"/>
      <c r="V268" s="70"/>
      <c r="W268" s="70"/>
      <c r="X268" s="70"/>
      <c r="Y268" s="70"/>
    </row>
    <row r="269" spans="14:25" s="1" customFormat="1" x14ac:dyDescent="0.4">
      <c r="N269" s="70"/>
      <c r="O269" s="70"/>
      <c r="P269" s="70"/>
      <c r="Q269" s="70"/>
      <c r="R269" s="70"/>
      <c r="S269" s="70"/>
      <c r="T269" s="70"/>
      <c r="U269" s="70"/>
      <c r="V269" s="70"/>
      <c r="W269" s="70"/>
      <c r="X269" s="70"/>
      <c r="Y269" s="70"/>
    </row>
    <row r="270" spans="14:25" s="1" customFormat="1" x14ac:dyDescent="0.4">
      <c r="N270" s="70"/>
      <c r="O270" s="70"/>
      <c r="P270" s="70"/>
      <c r="Q270" s="70"/>
      <c r="R270" s="70"/>
      <c r="S270" s="70"/>
      <c r="T270" s="70"/>
      <c r="U270" s="70"/>
      <c r="V270" s="70"/>
      <c r="W270" s="70"/>
      <c r="X270" s="70"/>
      <c r="Y270" s="70"/>
    </row>
    <row r="271" spans="14:25" s="1" customFormat="1" x14ac:dyDescent="0.4">
      <c r="N271" s="70"/>
      <c r="O271" s="70"/>
      <c r="P271" s="70"/>
      <c r="Q271" s="70"/>
      <c r="R271" s="70"/>
      <c r="S271" s="70"/>
      <c r="T271" s="70"/>
      <c r="U271" s="70"/>
      <c r="V271" s="70"/>
      <c r="W271" s="70"/>
      <c r="X271" s="70"/>
      <c r="Y271" s="70"/>
    </row>
    <row r="272" spans="14:25" s="1" customFormat="1" x14ac:dyDescent="0.4">
      <c r="N272" s="70"/>
      <c r="O272" s="70"/>
      <c r="P272" s="70"/>
      <c r="Q272" s="70"/>
      <c r="R272" s="70"/>
      <c r="S272" s="70"/>
      <c r="T272" s="70"/>
      <c r="U272" s="70"/>
      <c r="V272" s="70"/>
      <c r="W272" s="70"/>
      <c r="X272" s="70"/>
      <c r="Y272" s="70"/>
    </row>
    <row r="273" spans="14:25" s="1" customFormat="1" x14ac:dyDescent="0.4">
      <c r="N273" s="70"/>
      <c r="O273" s="70"/>
      <c r="P273" s="70"/>
      <c r="Q273" s="70"/>
      <c r="R273" s="70"/>
      <c r="S273" s="70"/>
      <c r="T273" s="70"/>
      <c r="U273" s="70"/>
      <c r="V273" s="70"/>
      <c r="W273" s="70"/>
      <c r="X273" s="70"/>
      <c r="Y273" s="70"/>
    </row>
    <row r="274" spans="14:25" s="1" customFormat="1" x14ac:dyDescent="0.4">
      <c r="N274" s="70"/>
      <c r="O274" s="70"/>
      <c r="P274" s="70"/>
      <c r="Q274" s="70"/>
      <c r="R274" s="70"/>
      <c r="S274" s="70"/>
      <c r="T274" s="70"/>
      <c r="U274" s="70"/>
      <c r="V274" s="70"/>
      <c r="W274" s="70"/>
      <c r="X274" s="70"/>
      <c r="Y274" s="70"/>
    </row>
    <row r="275" spans="14:25" s="1" customFormat="1" x14ac:dyDescent="0.4">
      <c r="N275" s="70"/>
      <c r="O275" s="70"/>
      <c r="P275" s="70"/>
      <c r="Q275" s="70"/>
      <c r="R275" s="70"/>
      <c r="S275" s="70"/>
      <c r="T275" s="70"/>
      <c r="U275" s="70"/>
      <c r="V275" s="70"/>
      <c r="W275" s="70"/>
      <c r="X275" s="70"/>
      <c r="Y275" s="70"/>
    </row>
    <row r="276" spans="14:25" s="1" customFormat="1" x14ac:dyDescent="0.4">
      <c r="N276" s="70"/>
      <c r="O276" s="70"/>
      <c r="P276" s="70"/>
      <c r="Q276" s="70"/>
      <c r="R276" s="70"/>
      <c r="S276" s="70"/>
      <c r="T276" s="70"/>
      <c r="U276" s="70"/>
      <c r="V276" s="70"/>
      <c r="W276" s="70"/>
      <c r="X276" s="70"/>
      <c r="Y276" s="70"/>
    </row>
    <row r="277" spans="14:25" s="1" customFormat="1" x14ac:dyDescent="0.4">
      <c r="N277" s="70"/>
      <c r="O277" s="70"/>
      <c r="P277" s="70"/>
      <c r="Q277" s="70"/>
      <c r="R277" s="70"/>
      <c r="S277" s="70"/>
      <c r="T277" s="70"/>
      <c r="U277" s="70"/>
      <c r="V277" s="70"/>
      <c r="W277" s="70"/>
      <c r="X277" s="70"/>
      <c r="Y277" s="70"/>
    </row>
    <row r="278" spans="14:25" s="1" customFormat="1" x14ac:dyDescent="0.4">
      <c r="N278" s="70"/>
      <c r="O278" s="70"/>
      <c r="P278" s="70"/>
      <c r="Q278" s="70"/>
      <c r="R278" s="70"/>
      <c r="S278" s="70"/>
      <c r="T278" s="70"/>
      <c r="U278" s="70"/>
      <c r="V278" s="70"/>
      <c r="W278" s="70"/>
      <c r="X278" s="70"/>
      <c r="Y278" s="70"/>
    </row>
    <row r="279" spans="14:25" s="1" customFormat="1" x14ac:dyDescent="0.4">
      <c r="N279" s="70"/>
      <c r="O279" s="70"/>
      <c r="P279" s="70"/>
      <c r="Q279" s="70"/>
      <c r="R279" s="70"/>
      <c r="S279" s="70"/>
      <c r="T279" s="70"/>
      <c r="U279" s="70"/>
      <c r="V279" s="70"/>
      <c r="W279" s="70"/>
      <c r="X279" s="70"/>
      <c r="Y279" s="70"/>
    </row>
    <row r="280" spans="14:25" s="1" customFormat="1" x14ac:dyDescent="0.4">
      <c r="N280" s="70"/>
      <c r="O280" s="70"/>
      <c r="P280" s="70"/>
      <c r="Q280" s="70"/>
      <c r="R280" s="70"/>
      <c r="S280" s="70"/>
      <c r="T280" s="70"/>
      <c r="U280" s="70"/>
      <c r="V280" s="70"/>
      <c r="W280" s="70"/>
      <c r="X280" s="70"/>
      <c r="Y280" s="70"/>
    </row>
    <row r="281" spans="14:25" s="1" customFormat="1" x14ac:dyDescent="0.4">
      <c r="N281" s="70"/>
      <c r="O281" s="70"/>
      <c r="P281" s="70"/>
      <c r="Q281" s="70"/>
      <c r="R281" s="70"/>
      <c r="S281" s="70"/>
      <c r="T281" s="70"/>
      <c r="U281" s="70"/>
      <c r="V281" s="70"/>
      <c r="W281" s="70"/>
      <c r="X281" s="70"/>
      <c r="Y281" s="70"/>
    </row>
    <row r="282" spans="14:25" s="1" customFormat="1" x14ac:dyDescent="0.4">
      <c r="N282" s="70"/>
      <c r="O282" s="70"/>
      <c r="P282" s="70"/>
      <c r="Q282" s="70"/>
      <c r="R282" s="70"/>
      <c r="S282" s="70"/>
      <c r="T282" s="70"/>
      <c r="U282" s="70"/>
      <c r="V282" s="70"/>
      <c r="W282" s="70"/>
      <c r="X282" s="70"/>
      <c r="Y282" s="70"/>
    </row>
    <row r="283" spans="14:25" s="1" customFormat="1" x14ac:dyDescent="0.4">
      <c r="N283" s="70"/>
      <c r="O283" s="70"/>
      <c r="P283" s="70"/>
      <c r="Q283" s="70"/>
      <c r="R283" s="70"/>
      <c r="S283" s="70"/>
      <c r="T283" s="70"/>
      <c r="U283" s="70"/>
      <c r="V283" s="70"/>
      <c r="W283" s="70"/>
      <c r="X283" s="70"/>
      <c r="Y283" s="70"/>
    </row>
    <row r="284" spans="14:25" s="1" customFormat="1" x14ac:dyDescent="0.4">
      <c r="N284" s="70"/>
      <c r="O284" s="70"/>
      <c r="P284" s="70"/>
      <c r="Q284" s="70"/>
      <c r="R284" s="70"/>
      <c r="S284" s="70"/>
      <c r="T284" s="70"/>
      <c r="U284" s="70"/>
      <c r="V284" s="70"/>
      <c r="W284" s="70"/>
      <c r="X284" s="70"/>
      <c r="Y284" s="70"/>
    </row>
    <row r="285" spans="14:25" s="1" customFormat="1" x14ac:dyDescent="0.4">
      <c r="N285" s="70"/>
      <c r="O285" s="70"/>
      <c r="P285" s="70"/>
      <c r="Q285" s="70"/>
      <c r="R285" s="70"/>
      <c r="S285" s="70"/>
      <c r="T285" s="70"/>
      <c r="U285" s="70"/>
      <c r="V285" s="70"/>
      <c r="W285" s="70"/>
      <c r="X285" s="70"/>
      <c r="Y285" s="70"/>
    </row>
    <row r="286" spans="14:25" s="1" customFormat="1" x14ac:dyDescent="0.4">
      <c r="N286" s="70"/>
      <c r="O286" s="70"/>
      <c r="P286" s="70"/>
      <c r="Q286" s="70"/>
      <c r="R286" s="70"/>
      <c r="S286" s="70"/>
      <c r="T286" s="70"/>
      <c r="U286" s="70"/>
      <c r="V286" s="70"/>
      <c r="W286" s="70"/>
      <c r="X286" s="70"/>
      <c r="Y286" s="70"/>
    </row>
    <row r="287" spans="14:25" s="1" customFormat="1" x14ac:dyDescent="0.4">
      <c r="N287" s="70"/>
      <c r="O287" s="70"/>
      <c r="P287" s="70"/>
      <c r="Q287" s="70"/>
      <c r="R287" s="70"/>
      <c r="S287" s="70"/>
      <c r="T287" s="70"/>
      <c r="U287" s="70"/>
      <c r="V287" s="70"/>
      <c r="W287" s="70"/>
      <c r="X287" s="70"/>
      <c r="Y287" s="70"/>
    </row>
    <row r="288" spans="14:25" s="1" customFormat="1" x14ac:dyDescent="0.4">
      <c r="N288" s="70"/>
      <c r="O288" s="70"/>
      <c r="P288" s="70"/>
      <c r="Q288" s="70"/>
      <c r="R288" s="70"/>
      <c r="S288" s="70"/>
      <c r="T288" s="70"/>
      <c r="U288" s="70"/>
      <c r="V288" s="70"/>
      <c r="W288" s="70"/>
      <c r="X288" s="70"/>
      <c r="Y288" s="70"/>
    </row>
    <row r="289" spans="14:25" s="1" customFormat="1" x14ac:dyDescent="0.4">
      <c r="N289" s="70"/>
      <c r="O289" s="70"/>
      <c r="P289" s="70"/>
      <c r="Q289" s="70"/>
      <c r="R289" s="70"/>
      <c r="S289" s="70"/>
      <c r="T289" s="70"/>
      <c r="U289" s="70"/>
      <c r="V289" s="70"/>
      <c r="W289" s="70"/>
      <c r="X289" s="70"/>
      <c r="Y289" s="70"/>
    </row>
    <row r="290" spans="14:25" s="1" customFormat="1" x14ac:dyDescent="0.4">
      <c r="N290" s="70"/>
      <c r="O290" s="70"/>
      <c r="P290" s="70"/>
      <c r="Q290" s="70"/>
      <c r="R290" s="70"/>
      <c r="S290" s="70"/>
      <c r="T290" s="70"/>
      <c r="U290" s="70"/>
      <c r="V290" s="70"/>
      <c r="W290" s="70"/>
      <c r="X290" s="70"/>
      <c r="Y290" s="70"/>
    </row>
    <row r="291" spans="14:25" s="1" customFormat="1" x14ac:dyDescent="0.4">
      <c r="N291" s="70"/>
      <c r="O291" s="70"/>
      <c r="P291" s="70"/>
      <c r="Q291" s="70"/>
      <c r="R291" s="70"/>
      <c r="S291" s="70"/>
      <c r="T291" s="70"/>
      <c r="U291" s="70"/>
      <c r="V291" s="70"/>
      <c r="W291" s="70"/>
      <c r="X291" s="70"/>
      <c r="Y291" s="70"/>
    </row>
    <row r="292" spans="14:25" s="1" customFormat="1" x14ac:dyDescent="0.4">
      <c r="N292" s="70"/>
      <c r="O292" s="70"/>
      <c r="P292" s="70"/>
      <c r="Q292" s="70"/>
      <c r="R292" s="70"/>
      <c r="S292" s="70"/>
      <c r="T292" s="70"/>
      <c r="U292" s="70"/>
      <c r="V292" s="70"/>
      <c r="W292" s="70"/>
      <c r="X292" s="70"/>
      <c r="Y292" s="70"/>
    </row>
    <row r="293" spans="14:25" s="1" customFormat="1" x14ac:dyDescent="0.4">
      <c r="N293" s="70"/>
      <c r="O293" s="70"/>
      <c r="P293" s="70"/>
      <c r="Q293" s="70"/>
      <c r="R293" s="70"/>
      <c r="S293" s="70"/>
      <c r="T293" s="70"/>
      <c r="U293" s="70"/>
      <c r="V293" s="70"/>
      <c r="W293" s="70"/>
      <c r="X293" s="70"/>
      <c r="Y293" s="70"/>
    </row>
    <row r="294" spans="14:25" s="1" customFormat="1" x14ac:dyDescent="0.4">
      <c r="N294" s="70"/>
      <c r="O294" s="70"/>
      <c r="P294" s="70"/>
      <c r="Q294" s="70"/>
      <c r="R294" s="70"/>
      <c r="S294" s="70"/>
      <c r="T294" s="70"/>
      <c r="U294" s="70"/>
      <c r="V294" s="70"/>
      <c r="W294" s="70"/>
      <c r="X294" s="70"/>
      <c r="Y294" s="70"/>
    </row>
    <row r="295" spans="14:25" s="1" customFormat="1" x14ac:dyDescent="0.4">
      <c r="N295" s="70"/>
      <c r="O295" s="70"/>
      <c r="P295" s="70"/>
      <c r="Q295" s="70"/>
      <c r="R295" s="70"/>
      <c r="S295" s="70"/>
      <c r="T295" s="70"/>
      <c r="U295" s="70"/>
      <c r="V295" s="70"/>
      <c r="W295" s="70"/>
      <c r="X295" s="70"/>
      <c r="Y295" s="70"/>
    </row>
    <row r="296" spans="14:25" s="1" customFormat="1" x14ac:dyDescent="0.4">
      <c r="N296" s="70"/>
      <c r="O296" s="70"/>
      <c r="P296" s="70"/>
      <c r="Q296" s="70"/>
      <c r="R296" s="70"/>
      <c r="S296" s="70"/>
      <c r="T296" s="70"/>
      <c r="U296" s="70"/>
      <c r="V296" s="70"/>
      <c r="W296" s="70"/>
      <c r="X296" s="70"/>
      <c r="Y296" s="70"/>
    </row>
    <row r="297" spans="14:25" s="1" customFormat="1" x14ac:dyDescent="0.4">
      <c r="N297" s="70"/>
      <c r="O297" s="70"/>
      <c r="P297" s="70"/>
      <c r="Q297" s="70"/>
      <c r="R297" s="70"/>
      <c r="S297" s="70"/>
      <c r="T297" s="70"/>
      <c r="U297" s="70"/>
      <c r="V297" s="70"/>
      <c r="W297" s="70"/>
      <c r="X297" s="70"/>
      <c r="Y297" s="70"/>
    </row>
    <row r="298" spans="14:25" s="1" customFormat="1" x14ac:dyDescent="0.4">
      <c r="N298" s="70"/>
      <c r="O298" s="70"/>
      <c r="P298" s="70"/>
      <c r="Q298" s="70"/>
      <c r="R298" s="70"/>
      <c r="S298" s="70"/>
      <c r="T298" s="70"/>
      <c r="U298" s="70"/>
      <c r="V298" s="70"/>
      <c r="W298" s="70"/>
      <c r="X298" s="70"/>
      <c r="Y298" s="70"/>
    </row>
    <row r="299" spans="14:25" s="1" customFormat="1" x14ac:dyDescent="0.4">
      <c r="N299" s="70"/>
      <c r="O299" s="70"/>
      <c r="P299" s="70"/>
      <c r="Q299" s="70"/>
      <c r="R299" s="70"/>
      <c r="S299" s="70"/>
      <c r="T299" s="70"/>
      <c r="U299" s="70"/>
      <c r="V299" s="70"/>
      <c r="W299" s="70"/>
      <c r="X299" s="70"/>
      <c r="Y299" s="70"/>
    </row>
    <row r="300" spans="14:25" s="1" customFormat="1" x14ac:dyDescent="0.4">
      <c r="N300" s="70"/>
      <c r="O300" s="70"/>
      <c r="P300" s="70"/>
      <c r="Q300" s="70"/>
      <c r="R300" s="70"/>
      <c r="S300" s="70"/>
      <c r="T300" s="70"/>
      <c r="U300" s="70"/>
      <c r="V300" s="70"/>
      <c r="W300" s="70"/>
      <c r="X300" s="70"/>
      <c r="Y300" s="70"/>
    </row>
    <row r="301" spans="14:25" s="1" customFormat="1" x14ac:dyDescent="0.4">
      <c r="N301" s="70"/>
      <c r="O301" s="70"/>
      <c r="P301" s="70"/>
      <c r="Q301" s="70"/>
      <c r="R301" s="70"/>
      <c r="S301" s="70"/>
      <c r="T301" s="70"/>
      <c r="U301" s="70"/>
      <c r="V301" s="70"/>
      <c r="W301" s="70"/>
      <c r="X301" s="70"/>
      <c r="Y301" s="70"/>
    </row>
    <row r="302" spans="14:25" s="1" customFormat="1" x14ac:dyDescent="0.4">
      <c r="N302" s="70"/>
      <c r="O302" s="70"/>
      <c r="P302" s="70"/>
      <c r="Q302" s="70"/>
      <c r="R302" s="70"/>
      <c r="S302" s="70"/>
      <c r="T302" s="70"/>
      <c r="U302" s="70"/>
      <c r="V302" s="70"/>
      <c r="W302" s="70"/>
      <c r="X302" s="70"/>
      <c r="Y302" s="70"/>
    </row>
    <row r="303" spans="14:25" s="1" customFormat="1" x14ac:dyDescent="0.4">
      <c r="N303" s="70"/>
      <c r="O303" s="70"/>
      <c r="P303" s="70"/>
      <c r="Q303" s="70"/>
      <c r="R303" s="70"/>
      <c r="S303" s="70"/>
      <c r="T303" s="70"/>
      <c r="U303" s="70"/>
      <c r="V303" s="70"/>
      <c r="W303" s="70"/>
      <c r="X303" s="70"/>
      <c r="Y303" s="70"/>
    </row>
    <row r="304" spans="14:25" s="1" customFormat="1" x14ac:dyDescent="0.4">
      <c r="N304" s="70"/>
      <c r="O304" s="70"/>
      <c r="P304" s="70"/>
      <c r="Q304" s="70"/>
      <c r="R304" s="70"/>
      <c r="S304" s="70"/>
      <c r="T304" s="70"/>
      <c r="U304" s="70"/>
      <c r="V304" s="70"/>
      <c r="W304" s="70"/>
      <c r="X304" s="70"/>
      <c r="Y304" s="70"/>
    </row>
    <row r="305" spans="14:25" s="1" customFormat="1" x14ac:dyDescent="0.4">
      <c r="N305" s="70"/>
      <c r="O305" s="70"/>
      <c r="P305" s="70"/>
      <c r="Q305" s="70"/>
      <c r="R305" s="70"/>
      <c r="S305" s="70"/>
      <c r="T305" s="70"/>
      <c r="U305" s="70"/>
      <c r="V305" s="70"/>
      <c r="W305" s="70"/>
      <c r="X305" s="70"/>
      <c r="Y305" s="70"/>
    </row>
    <row r="306" spans="14:25" s="1" customFormat="1" x14ac:dyDescent="0.4">
      <c r="N306" s="70"/>
      <c r="O306" s="70"/>
      <c r="P306" s="70"/>
      <c r="Q306" s="70"/>
      <c r="R306" s="70"/>
      <c r="S306" s="70"/>
      <c r="T306" s="70"/>
      <c r="U306" s="70"/>
      <c r="V306" s="70"/>
      <c r="W306" s="70"/>
      <c r="X306" s="70"/>
      <c r="Y306" s="70"/>
    </row>
    <row r="307" spans="14:25" s="1" customFormat="1" x14ac:dyDescent="0.4">
      <c r="N307" s="70"/>
      <c r="O307" s="70"/>
      <c r="P307" s="70"/>
      <c r="Q307" s="70"/>
      <c r="R307" s="70"/>
      <c r="S307" s="70"/>
      <c r="T307" s="70"/>
      <c r="U307" s="70"/>
      <c r="V307" s="70"/>
      <c r="W307" s="70"/>
      <c r="X307" s="70"/>
      <c r="Y307" s="70"/>
    </row>
    <row r="308" spans="14:25" s="1" customFormat="1" x14ac:dyDescent="0.4">
      <c r="N308" s="70"/>
      <c r="O308" s="70"/>
      <c r="P308" s="70"/>
      <c r="Q308" s="70"/>
      <c r="R308" s="70"/>
      <c r="S308" s="70"/>
      <c r="T308" s="70"/>
      <c r="U308" s="70"/>
      <c r="V308" s="70"/>
      <c r="W308" s="70"/>
      <c r="X308" s="70"/>
      <c r="Y308" s="70"/>
    </row>
    <row r="309" spans="14:25" s="1" customFormat="1" x14ac:dyDescent="0.4">
      <c r="N309" s="70"/>
      <c r="O309" s="70"/>
      <c r="P309" s="70"/>
      <c r="Q309" s="70"/>
      <c r="R309" s="70"/>
      <c r="S309" s="70"/>
      <c r="T309" s="70"/>
      <c r="U309" s="70"/>
      <c r="V309" s="70"/>
      <c r="W309" s="70"/>
      <c r="X309" s="70"/>
      <c r="Y309" s="70"/>
    </row>
    <row r="310" spans="14:25" s="1" customFormat="1" x14ac:dyDescent="0.4">
      <c r="N310" s="70"/>
      <c r="O310" s="70"/>
      <c r="P310" s="70"/>
      <c r="Q310" s="70"/>
      <c r="R310" s="70"/>
      <c r="S310" s="70"/>
      <c r="T310" s="70"/>
      <c r="U310" s="70"/>
      <c r="V310" s="70"/>
      <c r="W310" s="70"/>
      <c r="X310" s="70"/>
      <c r="Y310" s="70"/>
    </row>
    <row r="311" spans="14:25" s="1" customFormat="1" x14ac:dyDescent="0.4">
      <c r="N311" s="70"/>
      <c r="O311" s="70"/>
      <c r="P311" s="70"/>
      <c r="Q311" s="70"/>
      <c r="R311" s="70"/>
      <c r="S311" s="70"/>
      <c r="T311" s="70"/>
      <c r="U311" s="70"/>
      <c r="V311" s="70"/>
      <c r="W311" s="70"/>
      <c r="X311" s="70"/>
      <c r="Y311" s="70"/>
    </row>
    <row r="312" spans="14:25" s="1" customFormat="1" x14ac:dyDescent="0.4">
      <c r="N312" s="70"/>
      <c r="O312" s="70"/>
      <c r="P312" s="70"/>
      <c r="Q312" s="70"/>
      <c r="R312" s="70"/>
      <c r="S312" s="70"/>
      <c r="T312" s="70"/>
      <c r="U312" s="70"/>
      <c r="V312" s="70"/>
      <c r="W312" s="70"/>
      <c r="X312" s="70"/>
      <c r="Y312" s="70"/>
    </row>
    <row r="313" spans="14:25" s="1" customFormat="1" x14ac:dyDescent="0.4">
      <c r="N313" s="70"/>
      <c r="O313" s="70"/>
      <c r="P313" s="70"/>
      <c r="Q313" s="70"/>
      <c r="R313" s="70"/>
      <c r="S313" s="70"/>
      <c r="T313" s="70"/>
      <c r="U313" s="70"/>
      <c r="V313" s="70"/>
      <c r="W313" s="70"/>
      <c r="X313" s="70"/>
      <c r="Y313" s="70"/>
    </row>
    <row r="314" spans="14:25" s="1" customFormat="1" x14ac:dyDescent="0.4">
      <c r="N314" s="70"/>
      <c r="O314" s="70"/>
      <c r="P314" s="70"/>
      <c r="Q314" s="70"/>
      <c r="R314" s="70"/>
      <c r="S314" s="70"/>
      <c r="T314" s="70"/>
      <c r="U314" s="70"/>
      <c r="V314" s="70"/>
      <c r="W314" s="70"/>
      <c r="X314" s="70"/>
      <c r="Y314" s="70"/>
    </row>
    <row r="315" spans="14:25" s="1" customFormat="1" x14ac:dyDescent="0.4">
      <c r="N315" s="70"/>
      <c r="O315" s="70"/>
      <c r="P315" s="70"/>
      <c r="Q315" s="70"/>
      <c r="R315" s="70"/>
      <c r="S315" s="70"/>
      <c r="T315" s="70"/>
      <c r="U315" s="70"/>
      <c r="V315" s="70"/>
      <c r="W315" s="70"/>
      <c r="X315" s="70"/>
      <c r="Y315" s="70"/>
    </row>
    <row r="316" spans="14:25" s="1" customFormat="1" x14ac:dyDescent="0.4">
      <c r="N316" s="70"/>
      <c r="O316" s="70"/>
      <c r="P316" s="70"/>
      <c r="Q316" s="70"/>
      <c r="R316" s="70"/>
      <c r="S316" s="70"/>
      <c r="T316" s="70"/>
      <c r="U316" s="70"/>
      <c r="V316" s="70"/>
      <c r="W316" s="70"/>
      <c r="X316" s="70"/>
      <c r="Y316" s="70"/>
    </row>
    <row r="317" spans="14:25" s="1" customFormat="1" x14ac:dyDescent="0.4">
      <c r="N317" s="70"/>
      <c r="O317" s="70"/>
      <c r="P317" s="70"/>
      <c r="Q317" s="70"/>
      <c r="R317" s="70"/>
      <c r="S317" s="70"/>
      <c r="T317" s="70"/>
      <c r="U317" s="70"/>
      <c r="V317" s="70"/>
      <c r="W317" s="70"/>
      <c r="X317" s="70"/>
      <c r="Y317" s="70"/>
    </row>
    <row r="318" spans="14:25" s="1" customFormat="1" x14ac:dyDescent="0.4">
      <c r="N318" s="70"/>
      <c r="O318" s="70"/>
      <c r="P318" s="70"/>
      <c r="Q318" s="70"/>
      <c r="R318" s="70"/>
      <c r="S318" s="70"/>
      <c r="T318" s="70"/>
      <c r="U318" s="70"/>
      <c r="V318" s="70"/>
      <c r="W318" s="70"/>
      <c r="X318" s="70"/>
      <c r="Y318" s="70"/>
    </row>
    <row r="319" spans="14:25" s="1" customFormat="1" x14ac:dyDescent="0.4">
      <c r="N319" s="70"/>
      <c r="O319" s="70"/>
      <c r="P319" s="70"/>
      <c r="Q319" s="70"/>
      <c r="R319" s="70"/>
      <c r="S319" s="70"/>
      <c r="T319" s="70"/>
      <c r="U319" s="70"/>
      <c r="V319" s="70"/>
      <c r="W319" s="70"/>
      <c r="X319" s="70"/>
      <c r="Y319" s="70"/>
    </row>
    <row r="320" spans="14:25" s="1" customFormat="1" x14ac:dyDescent="0.4">
      <c r="N320" s="70"/>
      <c r="O320" s="70"/>
      <c r="P320" s="70"/>
      <c r="Q320" s="70"/>
      <c r="R320" s="70"/>
      <c r="S320" s="70"/>
      <c r="T320" s="70"/>
      <c r="U320" s="70"/>
      <c r="V320" s="70"/>
      <c r="W320" s="70"/>
      <c r="X320" s="70"/>
      <c r="Y320" s="70"/>
    </row>
    <row r="321" spans="14:25" s="1" customFormat="1" x14ac:dyDescent="0.4">
      <c r="N321" s="70"/>
      <c r="O321" s="70"/>
      <c r="P321" s="70"/>
      <c r="Q321" s="70"/>
      <c r="R321" s="70"/>
      <c r="S321" s="70"/>
      <c r="T321" s="70"/>
      <c r="U321" s="70"/>
      <c r="V321" s="70"/>
      <c r="W321" s="70"/>
      <c r="X321" s="70"/>
      <c r="Y321" s="70"/>
    </row>
    <row r="322" spans="14:25" s="1" customFormat="1" x14ac:dyDescent="0.4">
      <c r="N322" s="70"/>
      <c r="O322" s="70"/>
      <c r="P322" s="70"/>
      <c r="Q322" s="70"/>
      <c r="R322" s="70"/>
      <c r="S322" s="70"/>
      <c r="T322" s="70"/>
      <c r="U322" s="70"/>
      <c r="V322" s="70"/>
      <c r="W322" s="70"/>
      <c r="X322" s="70"/>
      <c r="Y322" s="70"/>
    </row>
    <row r="323" spans="14:25" s="1" customFormat="1" x14ac:dyDescent="0.4">
      <c r="N323" s="70"/>
      <c r="O323" s="70"/>
      <c r="P323" s="70"/>
      <c r="Q323" s="70"/>
      <c r="R323" s="70"/>
      <c r="S323" s="70"/>
      <c r="T323" s="70"/>
      <c r="U323" s="70"/>
      <c r="V323" s="70"/>
      <c r="W323" s="70"/>
      <c r="X323" s="70"/>
      <c r="Y323" s="70"/>
    </row>
    <row r="324" spans="14:25" s="1" customFormat="1" x14ac:dyDescent="0.4">
      <c r="N324" s="70"/>
      <c r="O324" s="70"/>
      <c r="P324" s="70"/>
      <c r="Q324" s="70"/>
      <c r="R324" s="70"/>
      <c r="S324" s="70"/>
      <c r="T324" s="70"/>
      <c r="U324" s="70"/>
      <c r="V324" s="70"/>
      <c r="W324" s="70"/>
      <c r="X324" s="70"/>
      <c r="Y324" s="70"/>
    </row>
    <row r="325" spans="14:25" s="1" customFormat="1" x14ac:dyDescent="0.4">
      <c r="N325" s="70"/>
      <c r="O325" s="70"/>
      <c r="P325" s="70"/>
      <c r="Q325" s="70"/>
      <c r="R325" s="70"/>
      <c r="S325" s="70"/>
      <c r="T325" s="70"/>
      <c r="U325" s="70"/>
      <c r="V325" s="70"/>
      <c r="W325" s="70"/>
      <c r="X325" s="70"/>
      <c r="Y325" s="70"/>
    </row>
    <row r="326" spans="14:25" s="1" customFormat="1" x14ac:dyDescent="0.4">
      <c r="N326" s="70"/>
      <c r="O326" s="70"/>
      <c r="P326" s="70"/>
      <c r="Q326" s="70"/>
      <c r="R326" s="70"/>
      <c r="S326" s="70"/>
      <c r="T326" s="70"/>
      <c r="U326" s="70"/>
      <c r="V326" s="70"/>
      <c r="W326" s="70"/>
      <c r="X326" s="70"/>
      <c r="Y326" s="70"/>
    </row>
    <row r="327" spans="14:25" s="1" customFormat="1" x14ac:dyDescent="0.4">
      <c r="N327" s="70"/>
      <c r="O327" s="70"/>
      <c r="P327" s="70"/>
      <c r="Q327" s="70"/>
      <c r="R327" s="70"/>
      <c r="S327" s="70"/>
      <c r="T327" s="70"/>
      <c r="U327" s="70"/>
      <c r="V327" s="70"/>
      <c r="W327" s="70"/>
      <c r="X327" s="70"/>
      <c r="Y327" s="70"/>
    </row>
    <row r="328" spans="14:25" s="1" customFormat="1" x14ac:dyDescent="0.4">
      <c r="N328" s="70"/>
      <c r="O328" s="70"/>
      <c r="P328" s="70"/>
      <c r="Q328" s="70"/>
      <c r="R328" s="70"/>
      <c r="S328" s="70"/>
      <c r="T328" s="70"/>
      <c r="U328" s="70"/>
      <c r="V328" s="70"/>
      <c r="W328" s="70"/>
      <c r="X328" s="70"/>
      <c r="Y328" s="70"/>
    </row>
    <row r="329" spans="14:25" s="1" customFormat="1" x14ac:dyDescent="0.4">
      <c r="N329" s="70"/>
      <c r="O329" s="70"/>
      <c r="P329" s="70"/>
      <c r="Q329" s="70"/>
      <c r="R329" s="70"/>
      <c r="S329" s="70"/>
      <c r="T329" s="70"/>
      <c r="U329" s="70"/>
      <c r="V329" s="70"/>
      <c r="W329" s="70"/>
      <c r="X329" s="70"/>
      <c r="Y329" s="70"/>
    </row>
    <row r="330" spans="14:25" s="1" customFormat="1" x14ac:dyDescent="0.4">
      <c r="N330" s="70"/>
      <c r="O330" s="70"/>
      <c r="P330" s="70"/>
      <c r="Q330" s="70"/>
      <c r="R330" s="70"/>
      <c r="S330" s="70"/>
      <c r="T330" s="70"/>
      <c r="U330" s="70"/>
      <c r="V330" s="70"/>
      <c r="W330" s="70"/>
      <c r="X330" s="70"/>
      <c r="Y330" s="70"/>
    </row>
    <row r="331" spans="14:25" s="1" customFormat="1" x14ac:dyDescent="0.4">
      <c r="N331" s="70"/>
      <c r="O331" s="70"/>
      <c r="P331" s="70"/>
      <c r="Q331" s="70"/>
      <c r="R331" s="70"/>
      <c r="S331" s="70"/>
      <c r="T331" s="70"/>
      <c r="U331" s="70"/>
      <c r="V331" s="70"/>
      <c r="W331" s="70"/>
      <c r="X331" s="70"/>
      <c r="Y331" s="70"/>
    </row>
    <row r="332" spans="14:25" s="1" customFormat="1" x14ac:dyDescent="0.4">
      <c r="N332" s="70"/>
      <c r="O332" s="70"/>
      <c r="P332" s="70"/>
      <c r="Q332" s="70"/>
      <c r="R332" s="70"/>
      <c r="S332" s="70"/>
      <c r="T332" s="70"/>
      <c r="U332" s="70"/>
      <c r="V332" s="70"/>
      <c r="W332" s="70"/>
      <c r="X332" s="70"/>
      <c r="Y332" s="70"/>
    </row>
    <row r="333" spans="14:25" s="1" customFormat="1" x14ac:dyDescent="0.4">
      <c r="N333" s="70"/>
      <c r="O333" s="70"/>
      <c r="P333" s="70"/>
      <c r="Q333" s="70"/>
      <c r="R333" s="70"/>
      <c r="S333" s="70"/>
      <c r="T333" s="70"/>
      <c r="U333" s="70"/>
      <c r="V333" s="70"/>
      <c r="W333" s="70"/>
      <c r="X333" s="70"/>
      <c r="Y333" s="70"/>
    </row>
    <row r="334" spans="14:25" s="1" customFormat="1" x14ac:dyDescent="0.4">
      <c r="N334" s="70"/>
      <c r="O334" s="70"/>
      <c r="P334" s="70"/>
      <c r="Q334" s="70"/>
      <c r="R334" s="70"/>
      <c r="S334" s="70"/>
      <c r="T334" s="70"/>
      <c r="U334" s="70"/>
      <c r="V334" s="70"/>
      <c r="W334" s="70"/>
      <c r="X334" s="70"/>
      <c r="Y334" s="70"/>
    </row>
    <row r="335" spans="14:25" s="1" customFormat="1" x14ac:dyDescent="0.4">
      <c r="N335" s="70"/>
      <c r="O335" s="70"/>
      <c r="P335" s="70"/>
      <c r="Q335" s="70"/>
      <c r="R335" s="70"/>
      <c r="S335" s="70"/>
      <c r="T335" s="70"/>
      <c r="U335" s="70"/>
      <c r="V335" s="70"/>
      <c r="W335" s="70"/>
      <c r="X335" s="70"/>
      <c r="Y335" s="70"/>
    </row>
    <row r="336" spans="14:25" s="1" customFormat="1" x14ac:dyDescent="0.4">
      <c r="N336" s="70"/>
      <c r="O336" s="70"/>
      <c r="P336" s="70"/>
      <c r="Q336" s="70"/>
      <c r="R336" s="70"/>
      <c r="S336" s="70"/>
      <c r="T336" s="70"/>
      <c r="U336" s="70"/>
      <c r="V336" s="70"/>
      <c r="W336" s="70"/>
      <c r="X336" s="70"/>
      <c r="Y336" s="70"/>
    </row>
    <row r="337" spans="14:25" s="1" customFormat="1" x14ac:dyDescent="0.4">
      <c r="N337" s="70"/>
      <c r="O337" s="70"/>
      <c r="P337" s="70"/>
      <c r="Q337" s="70"/>
      <c r="R337" s="70"/>
      <c r="S337" s="70"/>
      <c r="T337" s="70"/>
      <c r="U337" s="70"/>
      <c r="V337" s="70"/>
      <c r="W337" s="70"/>
      <c r="X337" s="70"/>
      <c r="Y337" s="70"/>
    </row>
    <row r="338" spans="14:25" s="1" customFormat="1" x14ac:dyDescent="0.4">
      <c r="N338" s="70"/>
      <c r="O338" s="70"/>
      <c r="P338" s="70"/>
      <c r="Q338" s="70"/>
      <c r="R338" s="70"/>
      <c r="S338" s="70"/>
      <c r="T338" s="70"/>
      <c r="U338" s="70"/>
      <c r="V338" s="70"/>
      <c r="W338" s="70"/>
      <c r="X338" s="70"/>
      <c r="Y338" s="70"/>
    </row>
    <row r="339" spans="14:25" s="1" customFormat="1" x14ac:dyDescent="0.4">
      <c r="N339" s="70"/>
      <c r="O339" s="70"/>
      <c r="P339" s="70"/>
      <c r="Q339" s="70"/>
      <c r="R339" s="70"/>
      <c r="S339" s="70"/>
      <c r="T339" s="70"/>
      <c r="U339" s="70"/>
      <c r="V339" s="70"/>
      <c r="W339" s="70"/>
      <c r="X339" s="70"/>
      <c r="Y339" s="70"/>
    </row>
    <row r="340" spans="14:25" s="1" customFormat="1" x14ac:dyDescent="0.4">
      <c r="N340" s="70"/>
      <c r="O340" s="70"/>
      <c r="P340" s="70"/>
      <c r="Q340" s="70"/>
      <c r="R340" s="70"/>
      <c r="S340" s="70"/>
      <c r="T340" s="70"/>
      <c r="U340" s="70"/>
      <c r="V340" s="70"/>
      <c r="W340" s="70"/>
      <c r="X340" s="70"/>
      <c r="Y340" s="70"/>
    </row>
    <row r="341" spans="14:25" s="1" customFormat="1" x14ac:dyDescent="0.4">
      <c r="N341" s="70"/>
      <c r="O341" s="70"/>
      <c r="P341" s="70"/>
      <c r="Q341" s="70"/>
      <c r="R341" s="70"/>
      <c r="S341" s="70"/>
      <c r="T341" s="70"/>
      <c r="U341" s="70"/>
      <c r="V341" s="70"/>
      <c r="W341" s="70"/>
      <c r="X341" s="70"/>
      <c r="Y341" s="70"/>
    </row>
    <row r="342" spans="14:25" s="1" customFormat="1" x14ac:dyDescent="0.4"/>
    <row r="343" spans="14:25" s="1" customFormat="1" x14ac:dyDescent="0.4"/>
    <row r="344" spans="14:25" s="1" customFormat="1" x14ac:dyDescent="0.4"/>
    <row r="345" spans="14:25" s="1" customFormat="1" x14ac:dyDescent="0.4"/>
    <row r="346" spans="14:25" s="1" customFormat="1" x14ac:dyDescent="0.4"/>
    <row r="347" spans="14:25" s="1" customFormat="1" x14ac:dyDescent="0.4"/>
  </sheetData>
  <mergeCells count="39">
    <mergeCell ref="N13:N14"/>
    <mergeCell ref="D18:F18"/>
    <mergeCell ref="I18:K18"/>
    <mergeCell ref="I16:K16"/>
    <mergeCell ref="I17:K17"/>
    <mergeCell ref="I20:K20"/>
    <mergeCell ref="C63:J63"/>
    <mergeCell ref="C61:J61"/>
    <mergeCell ref="C47:J47"/>
    <mergeCell ref="D16:F16"/>
    <mergeCell ref="D17:F17"/>
    <mergeCell ref="D20:F20"/>
    <mergeCell ref="D21:F21"/>
    <mergeCell ref="I21:K21"/>
    <mergeCell ref="D19:F19"/>
    <mergeCell ref="I19:K19"/>
    <mergeCell ref="B40:B46"/>
    <mergeCell ref="B53:B59"/>
    <mergeCell ref="C49:K49"/>
    <mergeCell ref="C50:K50"/>
    <mergeCell ref="C23:K23"/>
    <mergeCell ref="C37:K37"/>
    <mergeCell ref="C36:K36"/>
    <mergeCell ref="N2:X2"/>
    <mergeCell ref="N7:X7"/>
    <mergeCell ref="C2:K2"/>
    <mergeCell ref="C3:K3"/>
    <mergeCell ref="D15:F15"/>
    <mergeCell ref="C5:K5"/>
    <mergeCell ref="C6:K6"/>
    <mergeCell ref="C8:K8"/>
    <mergeCell ref="I15:K15"/>
    <mergeCell ref="C7:K7"/>
    <mergeCell ref="C10:K10"/>
    <mergeCell ref="C12:K12"/>
    <mergeCell ref="I14:K14"/>
    <mergeCell ref="C14:F14"/>
    <mergeCell ref="C9:K9"/>
    <mergeCell ref="C11:K11"/>
  </mergeCells>
  <dataValidations count="2">
    <dataValidation type="list" allowBlank="1" showInputMessage="1" showErrorMessage="1" sqref="D26:K26" xr:uid="{00000000-0002-0000-0100-000000000000}">
      <formula1>$N$4:$N$6</formula1>
    </dataValidation>
    <dataValidation type="list" allowBlank="1" showInputMessage="1" showErrorMessage="1" sqref="G21 G17" xr:uid="{00000000-0002-0000-0100-000001000000}">
      <formula1>$Y$2:$Y$3</formula1>
    </dataValidation>
  </dataValidations>
  <hyperlinks>
    <hyperlink ref="N8" r:id="rId1" display="https://www.otpco.com/media/1304/mn_1001.pdf" xr:uid="{00000000-0004-0000-0100-000000000000}"/>
    <hyperlink ref="N9" r:id="rId2" display="https://www.otpco.com/media/1305/mn_1002.pdf" xr:uid="{00000000-0004-0000-0100-000001000000}"/>
  </hyperlinks>
  <pageMargins left="0.2" right="0.2" top="0.25" bottom="0.25" header="0" footer="0"/>
  <pageSetup scale="9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E4B53A"/>
  </sheetPr>
  <dimension ref="A1:AD1102"/>
  <sheetViews>
    <sheetView workbookViewId="0">
      <selection activeCell="G3" sqref="G3"/>
    </sheetView>
  </sheetViews>
  <sheetFormatPr defaultRowHeight="14.6" x14ac:dyDescent="0.4"/>
  <cols>
    <col min="1" max="1" width="9.53515625" bestFit="1" customWidth="1"/>
    <col min="2" max="8" width="15.69140625" customWidth="1"/>
    <col min="9" max="9" width="18.3828125" style="21" customWidth="1"/>
    <col min="10" max="10" width="15.69140625" style="21" customWidth="1"/>
    <col min="11" max="13" width="15.69140625" customWidth="1"/>
    <col min="14" max="15" width="15.69140625" style="36" customWidth="1"/>
    <col min="16" max="30" width="8.84375" style="36"/>
  </cols>
  <sheetData>
    <row r="1" spans="1:14" ht="20.6" x14ac:dyDescent="0.4">
      <c r="A1" s="18" t="s">
        <v>30</v>
      </c>
      <c r="B1" s="39" t="str">
        <f>Summary!D25</f>
        <v>EXAMPLE SITE 1</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172</v>
      </c>
      <c r="H2" s="55" t="s">
        <v>151</v>
      </c>
      <c r="I2" s="55" t="s">
        <v>108</v>
      </c>
      <c r="J2" s="40" t="s">
        <v>45</v>
      </c>
      <c r="K2" s="40" t="s">
        <v>33</v>
      </c>
      <c r="L2" s="40" t="s">
        <v>34</v>
      </c>
      <c r="M2" s="40" t="s">
        <v>35</v>
      </c>
      <c r="N2" s="40" t="s">
        <v>36</v>
      </c>
    </row>
    <row r="3" spans="1:14" x14ac:dyDescent="0.4">
      <c r="A3" s="23">
        <v>1</v>
      </c>
      <c r="B3" s="42">
        <f>Summary!D28</f>
        <v>34466</v>
      </c>
      <c r="C3" s="25">
        <f>Summary!D29</f>
        <v>8.8300000000000003E-2</v>
      </c>
      <c r="D3" s="24">
        <f>B3*C3*-1</f>
        <v>-3043.3478</v>
      </c>
      <c r="E3" s="41">
        <f>VLOOKUP(Summary!D26,Summary!N4:X6,11,FALSE)</f>
        <v>0.12851599999999999</v>
      </c>
      <c r="F3" s="41">
        <f>B3*E3</f>
        <v>4429.4324559999995</v>
      </c>
      <c r="G3" s="22">
        <f>IF(AND(Summary!$D$27&lt;=40,Summary!G17="Yes"),Summary!$D$27*Summary!O13,0)+(Summary!G18*Summary!D27)</f>
        <v>37462.5</v>
      </c>
      <c r="H3" s="24">
        <f>Summary!$G$19*B3</f>
        <v>0</v>
      </c>
      <c r="I3" s="24">
        <f>IFERROR('Demand Charge Calculations'!B52,0)</f>
        <v>0</v>
      </c>
      <c r="J3" s="24">
        <f t="shared" ref="J3:J32" si="0">D3*-1-H3</f>
        <v>3043.3478</v>
      </c>
      <c r="K3" s="24">
        <f>F3+D3+G3+H3+I3</f>
        <v>38848.584655999999</v>
      </c>
      <c r="L3" s="24">
        <f>K3</f>
        <v>38848.584655999999</v>
      </c>
      <c r="M3" s="24">
        <f>K3/(1+Summary!$G$16)^($A3-1)</f>
        <v>38848.584655999999</v>
      </c>
      <c r="N3" s="24">
        <f>M3</f>
        <v>38848.584655999999</v>
      </c>
    </row>
    <row r="4" spans="1:14" x14ac:dyDescent="0.4">
      <c r="A4" s="23">
        <v>2</v>
      </c>
      <c r="B4" s="42">
        <f>B3*(1-Summary!$G$20)</f>
        <v>34293.67</v>
      </c>
      <c r="C4" s="25">
        <f>IF(A4&gt;Summary!$D$33,0,(C3*(1+Summary!$D$30)))</f>
        <v>9.2273499999999994E-2</v>
      </c>
      <c r="D4" s="24">
        <f t="shared" ref="D4:D27" si="1">B4*C4*-1</f>
        <v>-3164.3969587449997</v>
      </c>
      <c r="E4" s="41">
        <f>E3*(1+Summary!$G$15)</f>
        <v>0.1318188612</v>
      </c>
      <c r="F4" s="41">
        <f t="shared" ref="F4:F27" si="2">B4*E4</f>
        <v>4520.552525768604</v>
      </c>
      <c r="G4" s="22"/>
      <c r="H4" s="71">
        <f>Summary!$G$19*B4</f>
        <v>0</v>
      </c>
      <c r="I4" s="24">
        <f>I3*(1-Summary!$G$20)*(1+Summary!$G$15)</f>
        <v>0</v>
      </c>
      <c r="J4" s="24">
        <f t="shared" si="0"/>
        <v>3164.3969587449997</v>
      </c>
      <c r="K4" s="71">
        <f t="shared" ref="K4:K32" si="3">F4+D4+G4+H4+I4</f>
        <v>1356.1555670236044</v>
      </c>
      <c r="L4" s="24">
        <f>L3+K4</f>
        <v>40204.740223023604</v>
      </c>
      <c r="M4" s="24">
        <f>K4/(1+Summary!$G$16)^($A4-1)</f>
        <v>1316.655890314179</v>
      </c>
      <c r="N4" s="24">
        <f>M4+N3</f>
        <v>40165.240546314177</v>
      </c>
    </row>
    <row r="5" spans="1:14" x14ac:dyDescent="0.4">
      <c r="A5" s="23">
        <v>3</v>
      </c>
      <c r="B5" s="42">
        <f>B4*(1-Summary!$G$20)</f>
        <v>34122.201649999995</v>
      </c>
      <c r="C5" s="25">
        <f>IF(A5&gt;Summary!$D$33,0,(C4*(1+Summary!$D$30)))</f>
        <v>9.6425807499999988E-2</v>
      </c>
      <c r="D5" s="24">
        <f t="shared" si="1"/>
        <v>-3290.2608477790814</v>
      </c>
      <c r="E5" s="41">
        <f>E4*(1+Summary!$G$15)</f>
        <v>0.13520660593284001</v>
      </c>
      <c r="F5" s="41">
        <f t="shared" si="2"/>
        <v>4613.5470720524527</v>
      </c>
      <c r="G5" s="22"/>
      <c r="H5" s="71">
        <f>Summary!$G$19*B5</f>
        <v>0</v>
      </c>
      <c r="I5" s="24">
        <f>I4*(1-Summary!$G$20)*(1+Summary!$G$15)</f>
        <v>0</v>
      </c>
      <c r="J5" s="24">
        <f t="shared" si="0"/>
        <v>3290.2608477790814</v>
      </c>
      <c r="K5" s="71">
        <f t="shared" si="3"/>
        <v>1323.2862242733713</v>
      </c>
      <c r="L5" s="24">
        <f>L4+K5</f>
        <v>41528.026447296972</v>
      </c>
      <c r="M5" s="24">
        <f>K5/(1+Summary!$G$16)^($A5-1)</f>
        <v>1247.3241816131317</v>
      </c>
      <c r="N5" s="24">
        <f t="shared" ref="N5:N27" si="4">M5+N4</f>
        <v>41412.564727927311</v>
      </c>
    </row>
    <row r="6" spans="1:14" x14ac:dyDescent="0.4">
      <c r="A6" s="23">
        <v>4</v>
      </c>
      <c r="B6" s="42">
        <f>B5*(1-Summary!$G$20)</f>
        <v>33951.590641749994</v>
      </c>
      <c r="C6" s="25">
        <f>IF(A6&gt;Summary!$D$33,0,(C5*(1+Summary!$D$30)))</f>
        <v>0.10076496883749998</v>
      </c>
      <c r="D6" s="24">
        <f t="shared" si="1"/>
        <v>-3421.1309729994941</v>
      </c>
      <c r="E6" s="41">
        <f>E5*(1+Summary!$G$15)</f>
        <v>0.138681415705314</v>
      </c>
      <c r="F6" s="41">
        <f t="shared" si="2"/>
        <v>4708.4546556451796</v>
      </c>
      <c r="G6" s="22"/>
      <c r="H6" s="71">
        <f>Summary!$G$19*B6</f>
        <v>0</v>
      </c>
      <c r="I6" s="24">
        <f>I5*(1-Summary!$G$20)*(1+Summary!$G$15)</f>
        <v>0</v>
      </c>
      <c r="J6" s="24">
        <f t="shared" si="0"/>
        <v>3421.1309729994941</v>
      </c>
      <c r="K6" s="71">
        <f t="shared" si="3"/>
        <v>1287.3236826456855</v>
      </c>
      <c r="L6" s="24">
        <f>L5+K6</f>
        <v>42815.350129942657</v>
      </c>
      <c r="M6" s="24">
        <f>K6/(1+Summary!$G$16)^($A6-1)</f>
        <v>1178.0835310609928</v>
      </c>
      <c r="N6" s="24">
        <f t="shared" si="4"/>
        <v>42590.648258988302</v>
      </c>
    </row>
    <row r="7" spans="1:14" x14ac:dyDescent="0.4">
      <c r="A7" s="74">
        <v>5</v>
      </c>
      <c r="B7" s="75">
        <f>B6*(1-Summary!$G$20)</f>
        <v>33781.832688541246</v>
      </c>
      <c r="C7" s="76">
        <f>IF(A7&gt;Summary!$D$33,0,(C6*(1+Summary!$D$30)))</f>
        <v>0.10529939243518747</v>
      </c>
      <c r="D7" s="77">
        <f t="shared" si="1"/>
        <v>-3557.2064574505489</v>
      </c>
      <c r="E7" s="78">
        <f>E6*(1+Summary!$G$15)</f>
        <v>0.14224552808894059</v>
      </c>
      <c r="F7" s="78">
        <f t="shared" si="2"/>
        <v>4805.3146305937853</v>
      </c>
      <c r="G7" s="79"/>
      <c r="H7" s="77">
        <f>Summary!$G$19*B7</f>
        <v>0</v>
      </c>
      <c r="I7" s="77">
        <f>I6*(1-Summary!$G$20)*(1+Summary!$G$15)</f>
        <v>0</v>
      </c>
      <c r="J7" s="77">
        <f t="shared" si="0"/>
        <v>3557.2064574505489</v>
      </c>
      <c r="K7" s="77">
        <f t="shared" si="3"/>
        <v>1248.1081731432364</v>
      </c>
      <c r="L7" s="77">
        <f>L6+K7</f>
        <v>44063.458303085892</v>
      </c>
      <c r="M7" s="46">
        <f>K7/(1+Summary!$G$16)^($A7-1)</f>
        <v>1108.9279462354777</v>
      </c>
      <c r="N7" s="46">
        <f t="shared" si="4"/>
        <v>43699.576205223777</v>
      </c>
    </row>
    <row r="8" spans="1:14" x14ac:dyDescent="0.4">
      <c r="A8" s="23">
        <v>6</v>
      </c>
      <c r="B8" s="42">
        <f>B7*(1-Summary!$G$20)</f>
        <v>33612.923525098537</v>
      </c>
      <c r="C8" s="25">
        <f>IF(A8&gt;Summary!$D$33,0,(C7*(1+Summary!$D$30)))</f>
        <v>0.1100378650947709</v>
      </c>
      <c r="D8" s="24">
        <f t="shared" si="1"/>
        <v>-3698.694344295644</v>
      </c>
      <c r="E8" s="41">
        <f>E7*(1+Summary!$G$15)</f>
        <v>0.14590123816082637</v>
      </c>
      <c r="F8" s="41">
        <f t="shared" si="2"/>
        <v>4904.167160517045</v>
      </c>
      <c r="G8" s="22"/>
      <c r="H8" s="71">
        <f>Summary!$G$19*B8</f>
        <v>0</v>
      </c>
      <c r="I8" s="24">
        <f>I7*(1-Summary!$G$20)*(1+Summary!$G$15)</f>
        <v>0</v>
      </c>
      <c r="J8" s="24">
        <f t="shared" si="0"/>
        <v>3698.694344295644</v>
      </c>
      <c r="K8" s="71">
        <f t="shared" si="3"/>
        <v>1205.472816221401</v>
      </c>
      <c r="L8" s="24">
        <f>L7+K8</f>
        <v>45268.931119307294</v>
      </c>
      <c r="M8" s="24">
        <f>K8/(1+Summary!$G$16)^($A8-1)</f>
        <v>1039.8514406088975</v>
      </c>
      <c r="N8" s="24">
        <f t="shared" si="4"/>
        <v>44739.427645832671</v>
      </c>
    </row>
    <row r="9" spans="1:14" x14ac:dyDescent="0.4">
      <c r="A9" s="23">
        <v>7</v>
      </c>
      <c r="B9" s="42">
        <f>B8*(1-Summary!$G$20)</f>
        <v>33444.858907473041</v>
      </c>
      <c r="C9" s="25">
        <f>IF(A9&gt;Summary!$D$33,0,(C8*(1+Summary!$D$30)))</f>
        <v>0.11498956902403558</v>
      </c>
      <c r="D9" s="24">
        <f t="shared" si="1"/>
        <v>-3845.8099118400023</v>
      </c>
      <c r="E9" s="41">
        <f>E8*(1+Summary!$G$15)</f>
        <v>0.14965089998155962</v>
      </c>
      <c r="F9" s="41">
        <f t="shared" si="2"/>
        <v>5005.053235259621</v>
      </c>
      <c r="G9" s="22"/>
      <c r="H9" s="71">
        <f>Summary!$G$19*B9</f>
        <v>0</v>
      </c>
      <c r="I9" s="24">
        <f>I8*(1-Summary!$G$20)*(1+Summary!$G$15)</f>
        <v>0</v>
      </c>
      <c r="J9" s="24">
        <f t="shared" si="0"/>
        <v>3845.8099118400023</v>
      </c>
      <c r="K9" s="71">
        <f t="shared" si="3"/>
        <v>1159.2433234196187</v>
      </c>
      <c r="L9" s="24">
        <f t="shared" ref="L9:L27" si="5">L8+K9</f>
        <v>46428.174442726915</v>
      </c>
      <c r="M9" s="24">
        <f>K9/(1+Summary!$G$16)^($A9-1)</f>
        <v>970.84803302956857</v>
      </c>
      <c r="N9" s="24">
        <f t="shared" si="4"/>
        <v>45710.275678862243</v>
      </c>
    </row>
    <row r="10" spans="1:14" x14ac:dyDescent="0.4">
      <c r="A10" s="23">
        <v>8</v>
      </c>
      <c r="B10" s="42">
        <f>B9*(1-Summary!$G$20)</f>
        <v>33277.634612935675</v>
      </c>
      <c r="C10" s="25">
        <f>IF(A10&gt;Summary!$D$33,0,(C9*(1+Summary!$D$30)))</f>
        <v>0.12016409963011718</v>
      </c>
      <c r="D10" s="24">
        <f t="shared" si="1"/>
        <v>-3998.7770010834383</v>
      </c>
      <c r="E10" s="41">
        <f>E9*(1+Summary!$G$15)</f>
        <v>0.1534969281110857</v>
      </c>
      <c r="F10" s="41">
        <f t="shared" si="2"/>
        <v>5108.0146878887645</v>
      </c>
      <c r="G10" s="22"/>
      <c r="H10" s="71">
        <f>Summary!$G$19*B10</f>
        <v>0</v>
      </c>
      <c r="I10" s="24">
        <f>I9*(1-Summary!$G$20)*(1+Summary!$G$15)</f>
        <v>0</v>
      </c>
      <c r="J10" s="24">
        <f t="shared" si="0"/>
        <v>3998.7770010834383</v>
      </c>
      <c r="K10" s="71">
        <f t="shared" si="3"/>
        <v>1109.2376868053261</v>
      </c>
      <c r="L10" s="24">
        <f t="shared" si="5"/>
        <v>47537.41212953224</v>
      </c>
      <c r="M10" s="24">
        <f>K10/(1+Summary!$G$16)^($A10-1)</f>
        <v>901.91174720354832</v>
      </c>
      <c r="N10" s="24">
        <f t="shared" si="4"/>
        <v>46612.187426065793</v>
      </c>
    </row>
    <row r="11" spans="1:14" x14ac:dyDescent="0.4">
      <c r="A11" s="23">
        <v>9</v>
      </c>
      <c r="B11" s="42">
        <f>B10*(1-Summary!$G$20)</f>
        <v>33111.246439871</v>
      </c>
      <c r="C11" s="25">
        <f>IF(A11&gt;Summary!$D$33,0,(C10*(1+Summary!$D$30)))</f>
        <v>0.12557148411347244</v>
      </c>
      <c r="D11" s="24">
        <f t="shared" si="1"/>
        <v>-4157.828356301532</v>
      </c>
      <c r="E11" s="41">
        <f>E10*(1+Summary!$G$15)</f>
        <v>0.15744179916354062</v>
      </c>
      <c r="F11" s="41">
        <f t="shared" si="2"/>
        <v>5213.0942120406689</v>
      </c>
      <c r="G11" s="22"/>
      <c r="H11" s="71">
        <f>Summary!$G$19*B11</f>
        <v>0</v>
      </c>
      <c r="I11" s="24">
        <f>I10*(1-Summary!$G$20)*(1+Summary!$G$15)</f>
        <v>0</v>
      </c>
      <c r="J11" s="24">
        <f t="shared" si="0"/>
        <v>4157.828356301532</v>
      </c>
      <c r="K11" s="71">
        <f t="shared" si="3"/>
        <v>1055.2658557391369</v>
      </c>
      <c r="L11" s="24">
        <f t="shared" si="5"/>
        <v>48592.677985271381</v>
      </c>
      <c r="M11" s="24">
        <f>K11/(1+Summary!$G$16)^($A11-1)</f>
        <v>833.0366111766723</v>
      </c>
      <c r="N11" s="24">
        <f t="shared" si="4"/>
        <v>47445.224037242464</v>
      </c>
    </row>
    <row r="12" spans="1:14" x14ac:dyDescent="0.4">
      <c r="A12" s="43">
        <v>10</v>
      </c>
      <c r="B12" s="44">
        <f>B11*(1-Summary!$G$20)</f>
        <v>32945.690207671643</v>
      </c>
      <c r="C12" s="45">
        <f>IF(A12&gt;Summary!$D$33,0,(C11*(1+Summary!$D$30)))</f>
        <v>0.13122220089857869</v>
      </c>
      <c r="D12" s="46">
        <f t="shared" si="1"/>
        <v>-4323.2059791734255</v>
      </c>
      <c r="E12" s="47">
        <f>E11*(1+Summary!$G$15)</f>
        <v>0.16148805340204361</v>
      </c>
      <c r="F12" s="47">
        <f t="shared" si="2"/>
        <v>5320.3353796236634</v>
      </c>
      <c r="G12" s="79"/>
      <c r="H12" s="77">
        <f>Summary!$G$19*B12</f>
        <v>0</v>
      </c>
      <c r="I12" s="46">
        <f>I11*(1-Summary!$G$20)*(1+Summary!$G$15)</f>
        <v>0</v>
      </c>
      <c r="J12" s="46">
        <f t="shared" si="0"/>
        <v>4323.2059791734255</v>
      </c>
      <c r="K12" s="77">
        <f t="shared" si="3"/>
        <v>997.12940045023788</v>
      </c>
      <c r="L12" s="46">
        <f t="shared" si="5"/>
        <v>49589.807385721622</v>
      </c>
      <c r="M12" s="46">
        <f>K12/(1+Summary!$G$16)^($A12-1)</f>
        <v>764.21665681683112</v>
      </c>
      <c r="N12" s="46">
        <f t="shared" si="4"/>
        <v>48209.440694059296</v>
      </c>
    </row>
    <row r="13" spans="1:14" x14ac:dyDescent="0.4">
      <c r="A13" s="23">
        <v>11</v>
      </c>
      <c r="B13" s="42">
        <f>B12*(1-Summary!$G$20)</f>
        <v>32780.961756633282</v>
      </c>
      <c r="C13" s="25">
        <f>IF(A13&gt;Summary!$D$33,0,(C12*(1+Summary!$D$30)))</f>
        <v>0.13712719993901473</v>
      </c>
      <c r="D13" s="24">
        <f t="shared" si="1"/>
        <v>-4495.1614969950479</v>
      </c>
      <c r="E13" s="41">
        <f>E12*(1+Summary!$G$15)</f>
        <v>0.16563829637447613</v>
      </c>
      <c r="F13" s="41">
        <f t="shared" si="2"/>
        <v>5429.7826588855914</v>
      </c>
      <c r="G13" s="22"/>
      <c r="H13" s="71">
        <f>Summary!$G$19*B13</f>
        <v>0</v>
      </c>
      <c r="I13" s="24">
        <f>I12*(1-Summary!$G$20)*(1+Summary!$G$15)</f>
        <v>0</v>
      </c>
      <c r="J13" s="24">
        <f t="shared" si="0"/>
        <v>4495.1614969950479</v>
      </c>
      <c r="K13" s="71">
        <f t="shared" si="3"/>
        <v>934.62116189054359</v>
      </c>
      <c r="L13" s="24">
        <f t="shared" si="5"/>
        <v>50524.428547612166</v>
      </c>
      <c r="M13" s="24">
        <f>K13/(1+Summary!$G$16)^($A13-1)</f>
        <v>695.4459192964606</v>
      </c>
      <c r="N13" s="24">
        <f t="shared" si="4"/>
        <v>48904.88661335576</v>
      </c>
    </row>
    <row r="14" spans="1:14" x14ac:dyDescent="0.4">
      <c r="A14" s="23">
        <v>12</v>
      </c>
      <c r="B14" s="42">
        <f>B13*(1-Summary!$G$20)</f>
        <v>32617.056947850117</v>
      </c>
      <c r="C14" s="25">
        <f>IF(A14&gt;Summary!$D$33,0,(C13*(1+Summary!$D$30)))</f>
        <v>0.14329792393627039</v>
      </c>
      <c r="D14" s="24">
        <f t="shared" si="1"/>
        <v>-4673.9565455380252</v>
      </c>
      <c r="E14" s="41">
        <f>E13*(1+Summary!$G$15)</f>
        <v>0.16989520059130017</v>
      </c>
      <c r="F14" s="41">
        <f t="shared" si="2"/>
        <v>5541.4814328528564</v>
      </c>
      <c r="G14" s="22"/>
      <c r="H14" s="71">
        <f>Summary!$G$19*B14</f>
        <v>0</v>
      </c>
      <c r="I14" s="24">
        <f>I13*(1-Summary!$G$20)*(1+Summary!$G$15)</f>
        <v>0</v>
      </c>
      <c r="J14" s="24">
        <f t="shared" si="0"/>
        <v>4673.9565455380252</v>
      </c>
      <c r="K14" s="71">
        <f t="shared" si="3"/>
        <v>867.52488731483118</v>
      </c>
      <c r="L14" s="24">
        <f t="shared" si="5"/>
        <v>51391.953434926996</v>
      </c>
      <c r="M14" s="24">
        <f>K14/(1+Summary!$G$16)^($A14-1)</f>
        <v>626.71843657517775</v>
      </c>
      <c r="N14" s="24">
        <f t="shared" si="4"/>
        <v>49531.605049930935</v>
      </c>
    </row>
    <row r="15" spans="1:14" x14ac:dyDescent="0.4">
      <c r="A15" s="23">
        <v>13</v>
      </c>
      <c r="B15" s="42">
        <f>B14*(1-Summary!$G$20)</f>
        <v>32453.971663110864</v>
      </c>
      <c r="C15" s="25">
        <f>IF(A15&gt;Summary!$D$33,0,(C14*(1+Summary!$D$30)))</f>
        <v>0.14974633051340255</v>
      </c>
      <c r="D15" s="24">
        <f t="shared" si="1"/>
        <v>-4859.8631671368003</v>
      </c>
      <c r="E15" s="41">
        <f>E14*(1+Summary!$G$15)</f>
        <v>0.17426150724649658</v>
      </c>
      <c r="F15" s="41">
        <f t="shared" si="2"/>
        <v>5655.4780181487886</v>
      </c>
      <c r="G15" s="22"/>
      <c r="H15" s="71">
        <f>Summary!$G$19*B15</f>
        <v>0</v>
      </c>
      <c r="I15" s="24">
        <f>I14*(1-Summary!$G$20)*(1+Summary!$G$15)</f>
        <v>0</v>
      </c>
      <c r="J15" s="24">
        <f t="shared" si="0"/>
        <v>4859.8631671368003</v>
      </c>
      <c r="K15" s="71">
        <f t="shared" si="3"/>
        <v>795.61485101198832</v>
      </c>
      <c r="L15" s="24">
        <f t="shared" si="5"/>
        <v>52187.568285938985</v>
      </c>
      <c r="M15" s="24">
        <f>K15/(1+Summary!$G$16)^($A15-1)</f>
        <v>558.02824888253861</v>
      </c>
      <c r="N15" s="24">
        <f t="shared" si="4"/>
        <v>50089.633298813475</v>
      </c>
    </row>
    <row r="16" spans="1:14" x14ac:dyDescent="0.4">
      <c r="A16" s="23">
        <v>14</v>
      </c>
      <c r="B16" s="42">
        <f>B15*(1-Summary!$G$20)</f>
        <v>32291.70180479531</v>
      </c>
      <c r="C16" s="25">
        <f>IF(A16&gt;Summary!$D$33,0,(C15*(1+Summary!$D$30)))</f>
        <v>0</v>
      </c>
      <c r="D16" s="24">
        <f t="shared" si="1"/>
        <v>0</v>
      </c>
      <c r="E16" s="41">
        <f>E15*(1+Summary!$G$15)</f>
        <v>0.17874002798273156</v>
      </c>
      <c r="F16" s="41">
        <f t="shared" si="2"/>
        <v>5771.8196841991366</v>
      </c>
      <c r="G16" s="22"/>
      <c r="H16" s="71">
        <f>Summary!$G$19*B16</f>
        <v>0</v>
      </c>
      <c r="I16" s="24">
        <f>I15*(1-Summary!$G$20)*(1+Summary!$G$15)</f>
        <v>0</v>
      </c>
      <c r="J16" s="24">
        <f t="shared" si="0"/>
        <v>0</v>
      </c>
      <c r="K16" s="71">
        <f t="shared" si="3"/>
        <v>5771.8196841991366</v>
      </c>
      <c r="L16" s="24">
        <f t="shared" si="5"/>
        <v>57959.387970138123</v>
      </c>
      <c r="M16" s="24">
        <f>K16/(1+Summary!$G$16)^($A16-1)</f>
        <v>3930.3283481544031</v>
      </c>
      <c r="N16" s="24">
        <f t="shared" si="4"/>
        <v>54019.96164696788</v>
      </c>
    </row>
    <row r="17" spans="1:15" x14ac:dyDescent="0.4">
      <c r="A17" s="43">
        <v>15</v>
      </c>
      <c r="B17" s="44">
        <f>B16*(1-Summary!$G$20)</f>
        <v>32130.243295771332</v>
      </c>
      <c r="C17" s="45">
        <f>IF(A17&gt;Summary!$D$33,0,(C16*(1+Summary!$D$30)))</f>
        <v>0</v>
      </c>
      <c r="D17" s="46">
        <f t="shared" si="1"/>
        <v>0</v>
      </c>
      <c r="E17" s="47">
        <f>E16*(1+Summary!$G$15)</f>
        <v>0.18333364670188776</v>
      </c>
      <c r="F17" s="47">
        <f t="shared" si="2"/>
        <v>5890.554672832639</v>
      </c>
      <c r="G17" s="48"/>
      <c r="H17" s="77">
        <f>Summary!$G$19*B17</f>
        <v>0</v>
      </c>
      <c r="I17" s="46">
        <f>I16*(1-Summary!$G$20)*(1+Summary!$G$15)</f>
        <v>0</v>
      </c>
      <c r="J17" s="46">
        <f t="shared" si="0"/>
        <v>0</v>
      </c>
      <c r="K17" s="77">
        <f t="shared" si="3"/>
        <v>5890.554672832639</v>
      </c>
      <c r="L17" s="46">
        <f t="shared" si="5"/>
        <v>63849.94264297076</v>
      </c>
      <c r="M17" s="46">
        <f>K17/(1+Summary!$G$16)^($A17-1)</f>
        <v>3894.3505803577291</v>
      </c>
      <c r="N17" s="46">
        <f t="shared" si="4"/>
        <v>57914.312227325609</v>
      </c>
    </row>
    <row r="18" spans="1:15" x14ac:dyDescent="0.4">
      <c r="A18" s="23">
        <v>16</v>
      </c>
      <c r="B18" s="42">
        <f>B17*(1-Summary!$G$20)</f>
        <v>31969.592079292473</v>
      </c>
      <c r="C18" s="25">
        <f>IF(A18&gt;Summary!$D$33,0,(C17*(1+Summary!$D$30)))</f>
        <v>0</v>
      </c>
      <c r="D18" s="24">
        <f t="shared" si="1"/>
        <v>0</v>
      </c>
      <c r="E18" s="41">
        <f>E17*(1+Summary!$G$15)</f>
        <v>0.18804532142212629</v>
      </c>
      <c r="F18" s="41">
        <f t="shared" si="2"/>
        <v>6011.7322182848156</v>
      </c>
      <c r="G18" s="22"/>
      <c r="H18" s="71">
        <f>Summary!$G$19*B18</f>
        <v>0</v>
      </c>
      <c r="I18" s="24">
        <f>I17*(1-Summary!$G$20)*(1+Summary!$G$15)</f>
        <v>0</v>
      </c>
      <c r="J18" s="24">
        <f t="shared" si="0"/>
        <v>0</v>
      </c>
      <c r="K18" s="71">
        <f t="shared" si="3"/>
        <v>6011.7322182848156</v>
      </c>
      <c r="L18" s="24">
        <f t="shared" si="5"/>
        <v>69861.674861255582</v>
      </c>
      <c r="M18" s="24">
        <f>K18/(1+Summary!$G$16)^($A18-1)</f>
        <v>3858.7021488558812</v>
      </c>
      <c r="N18" s="24">
        <f t="shared" si="4"/>
        <v>61773.014376181491</v>
      </c>
    </row>
    <row r="19" spans="1:15" x14ac:dyDescent="0.4">
      <c r="A19" s="23">
        <v>17</v>
      </c>
      <c r="B19" s="42">
        <f>B18*(1-Summary!$G$20)</f>
        <v>31809.744118896011</v>
      </c>
      <c r="C19" s="25">
        <f>IF(A19&gt;Summary!$D$33,0,(C18*(1+Summary!$D$30)))</f>
        <v>0</v>
      </c>
      <c r="D19" s="24">
        <f t="shared" si="1"/>
        <v>0</v>
      </c>
      <c r="E19" s="41">
        <f>E18*(1+Summary!$G$15)</f>
        <v>0.19287808618267496</v>
      </c>
      <c r="F19" s="41">
        <f t="shared" si="2"/>
        <v>6135.4025676132633</v>
      </c>
      <c r="G19" s="22"/>
      <c r="H19" s="71">
        <f>Summary!$G$19*B19</f>
        <v>0</v>
      </c>
      <c r="I19" s="24">
        <f>I18*(1-Summary!$G$20)*(1+Summary!$G$15)</f>
        <v>0</v>
      </c>
      <c r="J19" s="24">
        <f t="shared" si="0"/>
        <v>0</v>
      </c>
      <c r="K19" s="71">
        <f t="shared" si="3"/>
        <v>6135.4025676132633</v>
      </c>
      <c r="L19" s="24">
        <f t="shared" si="5"/>
        <v>75997.077428868841</v>
      </c>
      <c r="M19" s="24">
        <f>K19/(1+Summary!$G$16)^($A19-1)</f>
        <v>3823.3800389427879</v>
      </c>
      <c r="N19" s="24">
        <f t="shared" si="4"/>
        <v>65596.394415124276</v>
      </c>
    </row>
    <row r="20" spans="1:15" x14ac:dyDescent="0.4">
      <c r="A20" s="23">
        <v>18</v>
      </c>
      <c r="B20" s="42">
        <f>B19*(1-Summary!$G$20)</f>
        <v>31650.69539830153</v>
      </c>
      <c r="C20" s="25">
        <f>IF(A20&gt;Summary!$D$33,0,(C19*(1+Summary!$D$30)))</f>
        <v>0</v>
      </c>
      <c r="D20" s="24">
        <f t="shared" si="1"/>
        <v>0</v>
      </c>
      <c r="E20" s="41">
        <f>E19*(1+Summary!$G$15)</f>
        <v>0.19783505299756973</v>
      </c>
      <c r="F20" s="41">
        <f t="shared" si="2"/>
        <v>6261.6170015329199</v>
      </c>
      <c r="G20" s="22"/>
      <c r="H20" s="71">
        <f>Summary!$G$19*B20</f>
        <v>0</v>
      </c>
      <c r="I20" s="24">
        <f>I19*(1-Summary!$G$20)*(1+Summary!$G$15)</f>
        <v>0</v>
      </c>
      <c r="J20" s="24">
        <f t="shared" si="0"/>
        <v>0</v>
      </c>
      <c r="K20" s="71">
        <f t="shared" si="3"/>
        <v>6261.6170015329199</v>
      </c>
      <c r="L20" s="24">
        <f t="shared" si="5"/>
        <v>82258.694430401767</v>
      </c>
      <c r="M20" s="24">
        <f>K20/(1+Summary!$G$16)^($A20-1)</f>
        <v>3788.3812635086406</v>
      </c>
      <c r="N20" s="24">
        <f t="shared" si="4"/>
        <v>69384.775678632912</v>
      </c>
    </row>
    <row r="21" spans="1:15" x14ac:dyDescent="0.4">
      <c r="A21" s="23">
        <v>19</v>
      </c>
      <c r="B21" s="42">
        <f>B20*(1-Summary!$G$20)</f>
        <v>31492.441921310023</v>
      </c>
      <c r="C21" s="25">
        <f>IF(A21&gt;Summary!$D$33,0,(C20*(1+Summary!$D$30)))</f>
        <v>0</v>
      </c>
      <c r="D21" s="24">
        <f t="shared" si="1"/>
        <v>0</v>
      </c>
      <c r="E21" s="41">
        <f>E20*(1+Summary!$G$15)</f>
        <v>0.20291941385960729</v>
      </c>
      <c r="F21" s="41">
        <f t="shared" si="2"/>
        <v>6390.4278556799545</v>
      </c>
      <c r="G21" s="22"/>
      <c r="H21" s="71">
        <f>Summary!$G$19*B21</f>
        <v>0</v>
      </c>
      <c r="I21" s="24">
        <f>I20*(1-Summary!$G$20)*(1+Summary!$G$15)</f>
        <v>0</v>
      </c>
      <c r="J21" s="24">
        <f t="shared" si="0"/>
        <v>0</v>
      </c>
      <c r="K21" s="71">
        <f t="shared" si="3"/>
        <v>6390.4278556799545</v>
      </c>
      <c r="L21" s="24">
        <f t="shared" si="5"/>
        <v>88649.122286081722</v>
      </c>
      <c r="M21" s="24">
        <f>K21/(1+Summary!$G$16)^($A21-1)</f>
        <v>3753.7028627872901</v>
      </c>
      <c r="N21" s="24">
        <f t="shared" si="4"/>
        <v>73138.478541420205</v>
      </c>
    </row>
    <row r="22" spans="1:15" x14ac:dyDescent="0.4">
      <c r="A22" s="43">
        <v>20</v>
      </c>
      <c r="B22" s="44">
        <f>B21*(1-Summary!$G$20)</f>
        <v>31334.979711703472</v>
      </c>
      <c r="C22" s="45">
        <f>IF(A22&gt;Summary!$D$33,0,(C21*(1+Summary!$D$30)))</f>
        <v>0</v>
      </c>
      <c r="D22" s="46">
        <f t="shared" si="1"/>
        <v>0</v>
      </c>
      <c r="E22" s="47">
        <f>E21*(1+Summary!$G$15)</f>
        <v>0.20813444279579921</v>
      </c>
      <c r="F22" s="47">
        <f t="shared" si="2"/>
        <v>6521.888542313075</v>
      </c>
      <c r="G22" s="48"/>
      <c r="H22" s="77">
        <f>Summary!$G$19*B22</f>
        <v>0</v>
      </c>
      <c r="I22" s="46">
        <f>I21*(1-Summary!$G$20)*(1+Summary!$G$15)</f>
        <v>0</v>
      </c>
      <c r="J22" s="46">
        <f t="shared" si="0"/>
        <v>0</v>
      </c>
      <c r="K22" s="77">
        <f t="shared" si="3"/>
        <v>6521.888542313075</v>
      </c>
      <c r="L22" s="46">
        <f t="shared" si="5"/>
        <v>95171.010828394792</v>
      </c>
      <c r="M22" s="46">
        <f>K22/(1+Summary!$G$16)^($A22-1)</f>
        <v>3719.341904105941</v>
      </c>
      <c r="N22" s="46">
        <f t="shared" si="4"/>
        <v>76857.820445526144</v>
      </c>
    </row>
    <row r="23" spans="1:15" x14ac:dyDescent="0.4">
      <c r="A23" s="23">
        <v>21</v>
      </c>
      <c r="B23" s="42">
        <f>B22*(1-Summary!$G$20)</f>
        <v>31178.304813144954</v>
      </c>
      <c r="C23" s="25">
        <f>IF(A23&gt;Summary!$D$33,0,(C22*(1+Summary!$D$30)))</f>
        <v>0</v>
      </c>
      <c r="D23" s="24">
        <f t="shared" si="1"/>
        <v>0</v>
      </c>
      <c r="E23" s="41">
        <f>E22*(1+Summary!$G$15)</f>
        <v>0.21348349797565125</v>
      </c>
      <c r="F23" s="41">
        <f t="shared" si="2"/>
        <v>6656.0535724612682</v>
      </c>
      <c r="G23" s="22"/>
      <c r="H23" s="71">
        <f>Summary!$G$19*B23</f>
        <v>0</v>
      </c>
      <c r="I23" s="24">
        <f>I22*(1-Summary!$G$20)*(1+Summary!$G$15)</f>
        <v>0</v>
      </c>
      <c r="J23" s="24">
        <f t="shared" si="0"/>
        <v>0</v>
      </c>
      <c r="K23" s="71">
        <f t="shared" si="3"/>
        <v>6656.0535724612682</v>
      </c>
      <c r="L23" s="24">
        <f t="shared" si="5"/>
        <v>101827.06440085606</v>
      </c>
      <c r="M23" s="24">
        <f>K23/(1+Summary!$G$16)^($A23-1)</f>
        <v>3685.2954816371416</v>
      </c>
      <c r="N23" s="24">
        <f t="shared" si="4"/>
        <v>80543.115927163279</v>
      </c>
    </row>
    <row r="24" spans="1:15" x14ac:dyDescent="0.4">
      <c r="A24" s="23">
        <v>22</v>
      </c>
      <c r="B24" s="42">
        <f>B23*(1-Summary!$G$20)</f>
        <v>31022.413289079228</v>
      </c>
      <c r="C24" s="25">
        <f>IF(A24&gt;Summary!$D$33,0,(C23*(1+Summary!$D$30)))</f>
        <v>0</v>
      </c>
      <c r="D24" s="24">
        <f t="shared" si="1"/>
        <v>0</v>
      </c>
      <c r="E24" s="41">
        <f>E23*(1+Summary!$G$15)</f>
        <v>0.21897002387362549</v>
      </c>
      <c r="F24" s="41">
        <f t="shared" si="2"/>
        <v>6792.9785785271552</v>
      </c>
      <c r="G24" s="22"/>
      <c r="H24" s="71">
        <f>Summary!$G$19*B24</f>
        <v>0</v>
      </c>
      <c r="I24" s="24">
        <f>I23*(1-Summary!$G$20)*(1+Summary!$G$15)</f>
        <v>0</v>
      </c>
      <c r="J24" s="24">
        <f t="shared" si="0"/>
        <v>0</v>
      </c>
      <c r="K24" s="71">
        <f t="shared" si="3"/>
        <v>6792.9785785271552</v>
      </c>
      <c r="L24" s="24">
        <f t="shared" si="5"/>
        <v>108620.04297938322</v>
      </c>
      <c r="M24" s="24">
        <f>K24/(1+Summary!$G$16)^($A24-1)</f>
        <v>3651.5607161530493</v>
      </c>
      <c r="N24" s="24">
        <f t="shared" si="4"/>
        <v>84194.676643316328</v>
      </c>
    </row>
    <row r="25" spans="1:15" x14ac:dyDescent="0.4">
      <c r="A25" s="23">
        <v>23</v>
      </c>
      <c r="B25" s="42">
        <f>B24*(1-Summary!$G$20)</f>
        <v>30867.301222633832</v>
      </c>
      <c r="C25" s="25">
        <f>IF(A25&gt;Summary!$D$33,0,(C24*(1+Summary!$D$30)))</f>
        <v>0</v>
      </c>
      <c r="D25" s="24">
        <f t="shared" si="1"/>
        <v>0</v>
      </c>
      <c r="E25" s="41">
        <f>E24*(1+Summary!$G$15)</f>
        <v>0.22459755348717769</v>
      </c>
      <c r="F25" s="41">
        <f t="shared" si="2"/>
        <v>6932.7203373553275</v>
      </c>
      <c r="G25" s="22"/>
      <c r="H25" s="71">
        <f>Summary!$G$19*B25</f>
        <v>0</v>
      </c>
      <c r="I25" s="24">
        <f>I24*(1-Summary!$G$20)*(1+Summary!$G$15)</f>
        <v>0</v>
      </c>
      <c r="J25" s="24">
        <f t="shared" si="0"/>
        <v>0</v>
      </c>
      <c r="K25" s="71">
        <f t="shared" si="3"/>
        <v>6932.7203373553275</v>
      </c>
      <c r="L25" s="24">
        <f t="shared" si="5"/>
        <v>115552.76331673854</v>
      </c>
      <c r="M25" s="24">
        <f>K25/(1+Summary!$G$16)^($A25-1)</f>
        <v>3618.1347547819337</v>
      </c>
      <c r="N25" s="24">
        <f t="shared" si="4"/>
        <v>87812.81139809826</v>
      </c>
    </row>
    <row r="26" spans="1:15" x14ac:dyDescent="0.4">
      <c r="A26" s="23">
        <v>24</v>
      </c>
      <c r="B26" s="42">
        <f>B25*(1-Summary!$G$20)</f>
        <v>30712.964716520662</v>
      </c>
      <c r="C26" s="25">
        <f>IF(A26&gt;Summary!$D$33,0,(C25*(1+Summary!$D$30)))</f>
        <v>0</v>
      </c>
      <c r="D26" s="24">
        <f t="shared" si="1"/>
        <v>0</v>
      </c>
      <c r="E26" s="41">
        <f>E25*(1+Summary!$G$15)</f>
        <v>0.23036971061179817</v>
      </c>
      <c r="F26" s="41">
        <f t="shared" si="2"/>
        <v>7075.3367937752328</v>
      </c>
      <c r="G26" s="22"/>
      <c r="H26" s="71">
        <f>Summary!$G$19*B26</f>
        <v>0</v>
      </c>
      <c r="I26" s="24">
        <f>I25*(1-Summary!$G$20)*(1+Summary!$G$15)</f>
        <v>0</v>
      </c>
      <c r="J26" s="24">
        <f t="shared" si="0"/>
        <v>0</v>
      </c>
      <c r="K26" s="71">
        <f t="shared" si="3"/>
        <v>7075.3367937752328</v>
      </c>
      <c r="L26" s="24">
        <f t="shared" si="5"/>
        <v>122628.10011051377</v>
      </c>
      <c r="M26" s="24">
        <f>K26/(1+Summary!$G$16)^($A26-1)</f>
        <v>3585.0147707669225</v>
      </c>
      <c r="N26" s="24">
        <f t="shared" si="4"/>
        <v>91397.826168865184</v>
      </c>
    </row>
    <row r="27" spans="1:15" x14ac:dyDescent="0.4">
      <c r="A27" s="43">
        <v>25</v>
      </c>
      <c r="B27" s="44">
        <f>B26*(1-Summary!$G$20)</f>
        <v>30559.399892938058</v>
      </c>
      <c r="C27" s="45">
        <f>IF(A27&gt;Summary!$D$33,0,(C26*(1+Summary!$D$30)))</f>
        <v>0</v>
      </c>
      <c r="D27" s="46">
        <f t="shared" si="1"/>
        <v>0</v>
      </c>
      <c r="E27" s="47">
        <f>E26*(1+Summary!$G$15)</f>
        <v>0.2362902121745214</v>
      </c>
      <c r="F27" s="47">
        <f t="shared" si="2"/>
        <v>7220.8870846283799</v>
      </c>
      <c r="G27" s="48"/>
      <c r="H27" s="77">
        <f>Summary!$G$19*B27</f>
        <v>0</v>
      </c>
      <c r="I27" s="46">
        <f>I26*(1-Summary!$G$20)*(1+Summary!$G$15)</f>
        <v>0</v>
      </c>
      <c r="J27" s="46">
        <f t="shared" si="0"/>
        <v>0</v>
      </c>
      <c r="K27" s="77">
        <f t="shared" si="3"/>
        <v>7220.8870846283799</v>
      </c>
      <c r="L27" s="46">
        <f t="shared" si="5"/>
        <v>129848.98719514215</v>
      </c>
      <c r="M27" s="46">
        <f>K27/(1+Summary!$G$16)^($A27-1)</f>
        <v>3552.1979632269463</v>
      </c>
      <c r="N27" s="46">
        <f t="shared" si="4"/>
        <v>94950.024132092134</v>
      </c>
    </row>
    <row r="28" spans="1:15" x14ac:dyDescent="0.4">
      <c r="A28" s="23">
        <v>26</v>
      </c>
      <c r="B28" s="42">
        <f>B27*(1-Summary!$G$20)</f>
        <v>30406.602893473366</v>
      </c>
      <c r="C28" s="25">
        <f>IF(A28&gt;Summary!$D$33,0,(C27*(1+Summary!$D$30)))</f>
        <v>0</v>
      </c>
      <c r="D28" s="24">
        <f t="shared" ref="D28:D32" si="6">B28*C28*-1</f>
        <v>0</v>
      </c>
      <c r="E28" s="41">
        <f>E27*(1+Summary!$G$15)</f>
        <v>0.24236287062740661</v>
      </c>
      <c r="F28" s="41">
        <f t="shared" ref="F28:F32" si="7">B28*E28</f>
        <v>7369.4315632898124</v>
      </c>
      <c r="G28" s="22"/>
      <c r="H28" s="71">
        <f>Summary!$G$19*B28</f>
        <v>0</v>
      </c>
      <c r="I28" s="24">
        <f>I27*(1-Summary!$G$20)*(1+Summary!$G$15)</f>
        <v>0</v>
      </c>
      <c r="J28" s="24">
        <f t="shared" si="0"/>
        <v>0</v>
      </c>
      <c r="K28" s="71">
        <f t="shared" si="3"/>
        <v>7369.4315632898124</v>
      </c>
      <c r="L28" s="24">
        <f t="shared" ref="L28:L32" si="8">L27+K28</f>
        <v>137218.41875843197</v>
      </c>
      <c r="M28" s="24">
        <f>K28/(1+Summary!$G$16)^($A28-1)</f>
        <v>3519.6815569198734</v>
      </c>
      <c r="N28" s="24">
        <f t="shared" ref="N28:N32" si="9">M28+N27</f>
        <v>98469.705689012015</v>
      </c>
    </row>
    <row r="29" spans="1:15" x14ac:dyDescent="0.4">
      <c r="A29" s="23">
        <v>27</v>
      </c>
      <c r="B29" s="42">
        <f>B28*(1-Summary!$G$20)</f>
        <v>30254.569879005998</v>
      </c>
      <c r="C29" s="25">
        <f>IF(A29&gt;Summary!$D$33,0,(C28*(1+Summary!$D$30)))</f>
        <v>0</v>
      </c>
      <c r="D29" s="24">
        <f t="shared" si="6"/>
        <v>0</v>
      </c>
      <c r="E29" s="41">
        <f>E28*(1+Summary!$G$15)</f>
        <v>0.24859159640253098</v>
      </c>
      <c r="F29" s="41">
        <f t="shared" si="7"/>
        <v>7521.0318246940296</v>
      </c>
      <c r="G29" s="22"/>
      <c r="H29" s="71">
        <f>Summary!$G$19*B29</f>
        <v>0</v>
      </c>
      <c r="I29" s="24">
        <f>I28*(1-Summary!$G$20)*(1+Summary!$G$15)</f>
        <v>0</v>
      </c>
      <c r="J29" s="24">
        <f t="shared" si="0"/>
        <v>0</v>
      </c>
      <c r="K29" s="71">
        <f t="shared" si="3"/>
        <v>7521.0318246940296</v>
      </c>
      <c r="L29" s="24">
        <f t="shared" si="8"/>
        <v>144739.45058312599</v>
      </c>
      <c r="M29" s="24">
        <f>K29/(1+Summary!$G$16)^($A29-1)</f>
        <v>3487.4628020078158</v>
      </c>
      <c r="N29" s="24">
        <f t="shared" si="9"/>
        <v>101957.16849101982</v>
      </c>
    </row>
    <row r="30" spans="1:15" x14ac:dyDescent="0.4">
      <c r="A30" s="23">
        <v>28</v>
      </c>
      <c r="B30" s="42">
        <f>B29*(1-Summary!$G$20)</f>
        <v>30103.297029610967</v>
      </c>
      <c r="C30" s="25">
        <f>IF(A30&gt;Summary!$D$33,0,(C29*(1+Summary!$D$30)))</f>
        <v>0</v>
      </c>
      <c r="D30" s="24">
        <f t="shared" si="6"/>
        <v>0</v>
      </c>
      <c r="E30" s="41">
        <f>E29*(1+Summary!$G$15)</f>
        <v>0.25498040043007603</v>
      </c>
      <c r="F30" s="41">
        <f t="shared" si="7"/>
        <v>7675.7507308757222</v>
      </c>
      <c r="G30" s="22"/>
      <c r="H30" s="71">
        <f>Summary!$G$19*B30</f>
        <v>0</v>
      </c>
      <c r="I30" s="24">
        <f>I29*(1-Summary!$G$20)*(1+Summary!$G$15)</f>
        <v>0</v>
      </c>
      <c r="J30" s="24">
        <f t="shared" si="0"/>
        <v>0</v>
      </c>
      <c r="K30" s="71">
        <f t="shared" si="3"/>
        <v>7675.7507308757222</v>
      </c>
      <c r="L30" s="24">
        <f t="shared" si="8"/>
        <v>152415.20131400172</v>
      </c>
      <c r="M30" s="24">
        <f>K30/(1+Summary!$G$16)^($A30-1)</f>
        <v>3455.5389738245822</v>
      </c>
      <c r="N30" s="24">
        <f t="shared" si="9"/>
        <v>105412.70746484441</v>
      </c>
    </row>
    <row r="31" spans="1:15" x14ac:dyDescent="0.4">
      <c r="A31" s="23">
        <v>29</v>
      </c>
      <c r="B31" s="42">
        <f>B30*(1-Summary!$G$20)</f>
        <v>29952.780544462912</v>
      </c>
      <c r="C31" s="25">
        <f>IF(A31&gt;Summary!$D$33,0,(C30*(1+Summary!$D$30)))</f>
        <v>0</v>
      </c>
      <c r="D31" s="24">
        <f t="shared" si="6"/>
        <v>0</v>
      </c>
      <c r="E31" s="41">
        <f>E30*(1+Summary!$G$15)</f>
        <v>0.26153339672112902</v>
      </c>
      <c r="F31" s="41">
        <f t="shared" si="7"/>
        <v>7833.6524370359339</v>
      </c>
      <c r="G31" s="22"/>
      <c r="H31" s="71">
        <f>Summary!$G$19*B31</f>
        <v>0</v>
      </c>
      <c r="I31" s="24">
        <f>I30*(1-Summary!$G$20)*(1+Summary!$G$15)</f>
        <v>0</v>
      </c>
      <c r="J31" s="24">
        <f t="shared" si="0"/>
        <v>0</v>
      </c>
      <c r="K31" s="71">
        <f t="shared" si="3"/>
        <v>7833.6524370359339</v>
      </c>
      <c r="L31" s="24">
        <f t="shared" si="8"/>
        <v>160248.85375103765</v>
      </c>
      <c r="M31" s="24">
        <f>K31/(1+Summary!$G$16)^($A31-1)</f>
        <v>3423.907372645258</v>
      </c>
      <c r="N31" s="24">
        <f t="shared" si="9"/>
        <v>108836.61483748967</v>
      </c>
    </row>
    <row r="32" spans="1:15" x14ac:dyDescent="0.4">
      <c r="A32" s="43">
        <v>30</v>
      </c>
      <c r="B32" s="44">
        <f>B31*(1-Summary!$G$20)</f>
        <v>29803.016641740596</v>
      </c>
      <c r="C32" s="45">
        <f>IF(A32&gt;Summary!$D$33,0,(C31*(1+Summary!$D$30)))</f>
        <v>0</v>
      </c>
      <c r="D32" s="46">
        <f t="shared" si="6"/>
        <v>0</v>
      </c>
      <c r="E32" s="47">
        <f>E31*(1+Summary!$G$15)</f>
        <v>0.26825480501686205</v>
      </c>
      <c r="F32" s="47">
        <f t="shared" si="7"/>
        <v>7994.8024181444189</v>
      </c>
      <c r="G32" s="48"/>
      <c r="H32" s="77">
        <f>Summary!$G$19*B32</f>
        <v>0</v>
      </c>
      <c r="I32" s="46">
        <f>I31*(1-Summary!$G$20)*(1+Summary!$G$15)</f>
        <v>0</v>
      </c>
      <c r="J32" s="46">
        <f t="shared" si="0"/>
        <v>0</v>
      </c>
      <c r="K32" s="77">
        <f t="shared" si="3"/>
        <v>7994.8024181444189</v>
      </c>
      <c r="L32" s="46">
        <f t="shared" si="8"/>
        <v>168243.65616918207</v>
      </c>
      <c r="M32" s="46">
        <f>K32/(1+Summary!$G$16)^($A32-1)</f>
        <v>3392.5653234578936</v>
      </c>
      <c r="N32" s="46">
        <f t="shared" si="9"/>
        <v>112229.18016094757</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E4B53A"/>
  </sheetPr>
  <dimension ref="A1:AD1102"/>
  <sheetViews>
    <sheetView workbookViewId="0">
      <selection activeCell="H3" sqref="H3"/>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39" t="str">
        <f>Summary!E25</f>
        <v>EXAMPLE SITE 2</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149</v>
      </c>
      <c r="H2" s="55" t="s">
        <v>152</v>
      </c>
      <c r="I2" s="55" t="s">
        <v>108</v>
      </c>
      <c r="J2" s="40" t="s">
        <v>45</v>
      </c>
      <c r="K2" s="40" t="s">
        <v>33</v>
      </c>
      <c r="L2" s="40" t="s">
        <v>34</v>
      </c>
      <c r="M2" s="40" t="s">
        <v>35</v>
      </c>
      <c r="N2" s="40" t="s">
        <v>36</v>
      </c>
    </row>
    <row r="3" spans="1:14" x14ac:dyDescent="0.4">
      <c r="A3" s="23">
        <v>1</v>
      </c>
      <c r="B3" s="42">
        <f>Summary!E28</f>
        <v>140080</v>
      </c>
      <c r="C3" s="25">
        <f>Summary!E29</f>
        <v>7.5600000000000001E-2</v>
      </c>
      <c r="D3" s="24">
        <f>B3*C3*-1</f>
        <v>-10590.048000000001</v>
      </c>
      <c r="E3" s="41">
        <f>VLOOKUP(Summary!E26,Summary!N4:X6,11,FALSE)</f>
        <v>6.5761E-2</v>
      </c>
      <c r="F3" s="41">
        <f>B3*E3</f>
        <v>9211.8008800000007</v>
      </c>
      <c r="G3" s="22">
        <f>IF(AND(Summary!$E$27&lt;=40,Summary!G17="Yes"),Summary!$E$27*Summary!O13,0)+(Summary!G18*Summary!E27)</f>
        <v>0</v>
      </c>
      <c r="H3" s="71">
        <f>Summary!$G$19*B3</f>
        <v>0</v>
      </c>
      <c r="I3" s="71">
        <f>IFERROR('Demand Charge Calculations'!B52,0)</f>
        <v>0</v>
      </c>
      <c r="J3" s="24">
        <f t="shared" ref="J3:J32" si="0">D3*-1-H3</f>
        <v>10590.048000000001</v>
      </c>
      <c r="K3" s="24">
        <f>F3+D3+G3+H3+I3</f>
        <v>-1378.24712</v>
      </c>
      <c r="L3" s="24">
        <f>K3</f>
        <v>-1378.24712</v>
      </c>
      <c r="M3" s="24">
        <f>K3/(1+Summary!$G$16)^($A3-1)</f>
        <v>-1378.24712</v>
      </c>
      <c r="N3" s="24">
        <f>M3</f>
        <v>-1378.24712</v>
      </c>
    </row>
    <row r="4" spans="1:14" x14ac:dyDescent="0.4">
      <c r="A4" s="23">
        <v>2</v>
      </c>
      <c r="B4" s="42">
        <f>B3*(1-Summary!$G$20)</f>
        <v>139379.6</v>
      </c>
      <c r="C4" s="25">
        <f>IF(A4&gt;Summary!$E$33,0,(C3*(1+Summary!$E$30)))</f>
        <v>7.7112E-2</v>
      </c>
      <c r="D4" s="24">
        <f t="shared" ref="D4:D32" si="1">B4*C4*-1</f>
        <v>-10747.8397152</v>
      </c>
      <c r="E4" s="41">
        <f>E3*(1+Summary!$G$15)</f>
        <v>6.7451057699999997E-2</v>
      </c>
      <c r="F4" s="41">
        <f t="shared" ref="F4:F32" si="2">B4*E4</f>
        <v>9401.3014418029197</v>
      </c>
      <c r="G4" s="22"/>
      <c r="H4" s="71">
        <f>Summary!$G$19*B4</f>
        <v>0</v>
      </c>
      <c r="I4" s="71">
        <f>I3*(1-Summary!$G$20)*(1+Summary!$G$15)</f>
        <v>0</v>
      </c>
      <c r="J4" s="24">
        <f t="shared" si="0"/>
        <v>10747.8397152</v>
      </c>
      <c r="K4" s="71">
        <f t="shared" ref="K4:K32" si="3">F4+D4+G4+H4+I4</f>
        <v>-1346.53827339708</v>
      </c>
      <c r="L4" s="24">
        <f t="shared" ref="L4:L32" si="4">L3+K4</f>
        <v>-2724.78539339708</v>
      </c>
      <c r="M4" s="24">
        <f>K4/(1+Summary!$G$16)^($A4-1)</f>
        <v>-1307.3187120360001</v>
      </c>
      <c r="N4" s="24">
        <f>M4+N3</f>
        <v>-2685.5658320359998</v>
      </c>
    </row>
    <row r="5" spans="1:14" x14ac:dyDescent="0.4">
      <c r="A5" s="23">
        <v>3</v>
      </c>
      <c r="B5" s="42">
        <f>B4*(1-Summary!$G$20)</f>
        <v>138682.70200000002</v>
      </c>
      <c r="C5" s="25">
        <f>IF(A5&gt;Summary!$E$33,0,(C4*(1+Summary!$E$30)))</f>
        <v>7.865424E-2</v>
      </c>
      <c r="D5" s="24">
        <f t="shared" si="1"/>
        <v>-10907.982526956481</v>
      </c>
      <c r="E5" s="41">
        <f>E4*(1+Summary!$G$15)</f>
        <v>6.9184549882889995E-2</v>
      </c>
      <c r="F5" s="41">
        <f t="shared" si="2"/>
        <v>9594.7003144129703</v>
      </c>
      <c r="G5" s="22"/>
      <c r="H5" s="71">
        <f>Summary!$G$19*B5</f>
        <v>0</v>
      </c>
      <c r="I5" s="71">
        <f>I4*(1-Summary!$G$20)*(1+Summary!$G$15)</f>
        <v>0</v>
      </c>
      <c r="J5" s="24">
        <f t="shared" si="0"/>
        <v>10907.982526956481</v>
      </c>
      <c r="K5" s="71">
        <f t="shared" si="3"/>
        <v>-1313.2822125435105</v>
      </c>
      <c r="L5" s="24">
        <f t="shared" si="4"/>
        <v>-4038.0676059405905</v>
      </c>
      <c r="M5" s="24">
        <f>K5/(1+Summary!$G$16)^($A5-1)</f>
        <v>-1237.8944410816387</v>
      </c>
      <c r="N5" s="24">
        <f t="shared" ref="N5:N32" si="5">M5+N4</f>
        <v>-3923.4602731176383</v>
      </c>
    </row>
    <row r="6" spans="1:14" x14ac:dyDescent="0.4">
      <c r="A6" s="23">
        <v>4</v>
      </c>
      <c r="B6" s="42">
        <f>B5*(1-Summary!$G$20)</f>
        <v>137989.28849000001</v>
      </c>
      <c r="C6" s="25">
        <f>IF(A6&gt;Summary!$E$33,0,(C5*(1+Summary!$E$30)))</f>
        <v>8.0227324799999999E-2</v>
      </c>
      <c r="D6" s="24">
        <f t="shared" si="1"/>
        <v>-11070.511466608132</v>
      </c>
      <c r="E6" s="41">
        <f>E5*(1+Summary!$G$15)</f>
        <v>7.0962592814880265E-2</v>
      </c>
      <c r="F6" s="41">
        <f t="shared" si="2"/>
        <v>9792.0776919309137</v>
      </c>
      <c r="G6" s="22"/>
      <c r="H6" s="71">
        <f>Summary!$G$19*B6</f>
        <v>0</v>
      </c>
      <c r="I6" s="71">
        <f>I5*(1-Summary!$G$20)*(1+Summary!$G$15)</f>
        <v>0</v>
      </c>
      <c r="J6" s="24">
        <f t="shared" si="0"/>
        <v>11070.511466608132</v>
      </c>
      <c r="K6" s="71">
        <f t="shared" si="3"/>
        <v>-1278.433774677218</v>
      </c>
      <c r="L6" s="24">
        <f t="shared" si="4"/>
        <v>-5316.5013806178085</v>
      </c>
      <c r="M6" s="24">
        <f>K6/(1+Summary!$G$16)^($A6-1)</f>
        <v>-1169.9480059312325</v>
      </c>
      <c r="N6" s="24">
        <f t="shared" si="5"/>
        <v>-5093.408279048871</v>
      </c>
    </row>
    <row r="7" spans="1:14" x14ac:dyDescent="0.4">
      <c r="A7" s="43">
        <v>5</v>
      </c>
      <c r="B7" s="44">
        <f>B6*(1-Summary!$G$20)</f>
        <v>137299.34204755002</v>
      </c>
      <c r="C7" s="45">
        <f>IF(A7&gt;Summary!$E$33,0,(C6*(1+Summary!$E$30)))</f>
        <v>8.1831871296000003E-2</v>
      </c>
      <c r="D7" s="46">
        <f t="shared" si="1"/>
        <v>-11235.462087460595</v>
      </c>
      <c r="E7" s="47">
        <f>E6*(1+Summary!$G$15)</f>
        <v>7.2786331450222688E-2</v>
      </c>
      <c r="F7" s="47">
        <f t="shared" si="2"/>
        <v>9993.5154181704729</v>
      </c>
      <c r="G7" s="79"/>
      <c r="H7" s="77">
        <f>Summary!$G$19*B7</f>
        <v>0</v>
      </c>
      <c r="I7" s="77">
        <f>I6*(1-Summary!$G$20)*(1+Summary!$G$15)</f>
        <v>0</v>
      </c>
      <c r="J7" s="46">
        <f t="shared" si="0"/>
        <v>11235.462087460595</v>
      </c>
      <c r="K7" s="77">
        <f t="shared" si="3"/>
        <v>-1241.9466692901224</v>
      </c>
      <c r="L7" s="46">
        <f t="shared" si="4"/>
        <v>-6558.4480499079309</v>
      </c>
      <c r="M7" s="46">
        <f>K7/(1+Summary!$G$16)^($A7-1)</f>
        <v>-1103.4535298663034</v>
      </c>
      <c r="N7" s="46">
        <f t="shared" si="5"/>
        <v>-6196.8618089151742</v>
      </c>
    </row>
    <row r="8" spans="1:14" x14ac:dyDescent="0.4">
      <c r="A8" s="23">
        <v>6</v>
      </c>
      <c r="B8" s="42">
        <f>B7*(1-Summary!$G$20)</f>
        <v>136612.84533731226</v>
      </c>
      <c r="C8" s="25">
        <f>IF(A8&gt;Summary!$E$33,0,(C7*(1+Summary!$E$30)))</f>
        <v>8.3468508721920007E-2</v>
      </c>
      <c r="D8" s="24">
        <f t="shared" si="1"/>
        <v>-11402.870472563758</v>
      </c>
      <c r="E8" s="41">
        <f>E7*(1+Summary!$G$15)</f>
        <v>7.4656940168493419E-2</v>
      </c>
      <c r="F8" s="41">
        <f t="shared" si="2"/>
        <v>10199.097020595367</v>
      </c>
      <c r="G8" s="22"/>
      <c r="H8" s="71">
        <f>Summary!$G$19*B8</f>
        <v>0</v>
      </c>
      <c r="I8" s="71">
        <f>I7*(1-Summary!$G$20)*(1+Summary!$G$15)</f>
        <v>0</v>
      </c>
      <c r="J8" s="24">
        <f t="shared" si="0"/>
        <v>11402.870472563758</v>
      </c>
      <c r="K8" s="71">
        <f t="shared" si="3"/>
        <v>-1203.7734519683909</v>
      </c>
      <c r="L8" s="24">
        <f t="shared" si="4"/>
        <v>-7762.2215018763218</v>
      </c>
      <c r="M8" s="24">
        <f>K8/(1+Summary!$G$16)^($A8-1)</f>
        <v>-1038.3855540763825</v>
      </c>
      <c r="N8" s="24">
        <f t="shared" si="5"/>
        <v>-7235.2473629915567</v>
      </c>
    </row>
    <row r="9" spans="1:14" x14ac:dyDescent="0.4">
      <c r="A9" s="23">
        <v>7</v>
      </c>
      <c r="B9" s="42">
        <f>B8*(1-Summary!$G$20)</f>
        <v>135929.78111062568</v>
      </c>
      <c r="C9" s="25">
        <f>IF(A9&gt;Summary!$E$33,0,(C8*(1+Summary!$E$30)))</f>
        <v>8.5137878896358404E-2</v>
      </c>
      <c r="D9" s="24">
        <f t="shared" si="1"/>
        <v>-11572.773242604955</v>
      </c>
      <c r="E9" s="41">
        <f>E8*(1+Summary!$G$15)</f>
        <v>7.65756235308237E-2</v>
      </c>
      <c r="F9" s="41">
        <f t="shared" si="2"/>
        <v>10408.907744954544</v>
      </c>
      <c r="G9" s="22"/>
      <c r="H9" s="71">
        <f>Summary!$G$19*B9</f>
        <v>0</v>
      </c>
      <c r="I9" s="71">
        <f>I8*(1-Summary!$G$20)*(1+Summary!$G$15)</f>
        <v>0</v>
      </c>
      <c r="J9" s="24">
        <f t="shared" si="0"/>
        <v>11572.773242604955</v>
      </c>
      <c r="K9" s="71">
        <f t="shared" si="3"/>
        <v>-1163.8654976504113</v>
      </c>
      <c r="L9" s="24">
        <f t="shared" si="4"/>
        <v>-8926.0869995267331</v>
      </c>
      <c r="M9" s="24">
        <f>K9/(1+Summary!$G$16)^($A9-1)</f>
        <v>-974.71903117950626</v>
      </c>
      <c r="N9" s="24">
        <f t="shared" si="5"/>
        <v>-8209.9663941710623</v>
      </c>
    </row>
    <row r="10" spans="1:14" x14ac:dyDescent="0.4">
      <c r="A10" s="23">
        <v>8</v>
      </c>
      <c r="B10" s="42">
        <f>B9*(1-Summary!$G$20)</f>
        <v>135250.13220507256</v>
      </c>
      <c r="C10" s="25">
        <f>IF(A10&gt;Summary!$E$33,0,(C9*(1+Summary!$E$30)))</f>
        <v>8.6840636474285568E-2</v>
      </c>
      <c r="D10" s="24">
        <f t="shared" si="1"/>
        <v>-11745.207563919768</v>
      </c>
      <c r="E10" s="41">
        <f>E9*(1+Summary!$G$15)</f>
        <v>7.8543617055565867E-2</v>
      </c>
      <c r="F10" s="41">
        <f t="shared" si="2"/>
        <v>10623.034590629875</v>
      </c>
      <c r="G10" s="22"/>
      <c r="H10" s="71">
        <f>Summary!$G$19*B10</f>
        <v>0</v>
      </c>
      <c r="I10" s="71">
        <f>I9*(1-Summary!$G$20)*(1+Summary!$G$15)</f>
        <v>0</v>
      </c>
      <c r="J10" s="24">
        <f t="shared" si="0"/>
        <v>11745.207563919768</v>
      </c>
      <c r="K10" s="71">
        <f t="shared" si="3"/>
        <v>-1122.172973289893</v>
      </c>
      <c r="L10" s="24">
        <f t="shared" si="4"/>
        <v>-10048.259972816626</v>
      </c>
      <c r="M10" s="24">
        <f>K10/(1+Summary!$G$16)^($A10-1)</f>
        <v>-912.42931884094401</v>
      </c>
      <c r="N10" s="24">
        <f t="shared" si="5"/>
        <v>-9122.395713012007</v>
      </c>
    </row>
    <row r="11" spans="1:14" x14ac:dyDescent="0.4">
      <c r="A11" s="23">
        <v>9</v>
      </c>
      <c r="B11" s="42">
        <f>B10*(1-Summary!$G$20)</f>
        <v>134573.88154404718</v>
      </c>
      <c r="C11" s="25">
        <f>IF(A11&gt;Summary!$E$33,0,(C10*(1+Summary!$E$30)))</f>
        <v>8.857744920377128E-2</v>
      </c>
      <c r="D11" s="24">
        <f t="shared" si="1"/>
        <v>-11920.211156622172</v>
      </c>
      <c r="E11" s="41">
        <f>E10*(1+Summary!$G$15)</f>
        <v>8.0562188013893921E-2</v>
      </c>
      <c r="F11" s="41">
        <f t="shared" si="2"/>
        <v>10841.566346711019</v>
      </c>
      <c r="G11" s="22"/>
      <c r="H11" s="71">
        <f>Summary!$G$19*B11</f>
        <v>0</v>
      </c>
      <c r="I11" s="71">
        <f>I10*(1-Summary!$G$20)*(1+Summary!$G$15)</f>
        <v>0</v>
      </c>
      <c r="J11" s="24">
        <f t="shared" si="0"/>
        <v>11920.211156622172</v>
      </c>
      <c r="K11" s="71">
        <f t="shared" si="3"/>
        <v>-1078.6448099111531</v>
      </c>
      <c r="L11" s="24">
        <f t="shared" si="4"/>
        <v>-11126.904782727779</v>
      </c>
      <c r="M11" s="24">
        <f>K11/(1+Summary!$G$16)^($A11-1)</f>
        <v>-851.49217348866409</v>
      </c>
      <c r="N11" s="24">
        <f t="shared" si="5"/>
        <v>-9973.8878865006718</v>
      </c>
    </row>
    <row r="12" spans="1:14" x14ac:dyDescent="0.4">
      <c r="A12" s="43">
        <v>10</v>
      </c>
      <c r="B12" s="44">
        <f>B11*(1-Summary!$G$20)</f>
        <v>133901.01213632696</v>
      </c>
      <c r="C12" s="45">
        <f>IF(A12&gt;Summary!$E$33,0,(C11*(1+Summary!$E$30)))</f>
        <v>9.034899818784671E-2</v>
      </c>
      <c r="D12" s="46">
        <f t="shared" si="1"/>
        <v>-12097.822302855844</v>
      </c>
      <c r="E12" s="47">
        <f>E11*(1+Summary!$G$15)</f>
        <v>8.2632636245851002E-2</v>
      </c>
      <c r="F12" s="47">
        <f t="shared" si="2"/>
        <v>11064.593628812387</v>
      </c>
      <c r="G12" s="79"/>
      <c r="H12" s="77">
        <f>Summary!$G$19*B12</f>
        <v>0</v>
      </c>
      <c r="I12" s="77">
        <f>I11*(1-Summary!$G$20)*(1+Summary!$G$15)</f>
        <v>0</v>
      </c>
      <c r="J12" s="46">
        <f t="shared" si="0"/>
        <v>12097.822302855844</v>
      </c>
      <c r="K12" s="77">
        <f t="shared" si="3"/>
        <v>-1033.2286740434574</v>
      </c>
      <c r="L12" s="46">
        <f t="shared" si="4"/>
        <v>-12160.133456771237</v>
      </c>
      <c r="M12" s="46">
        <f>K12/(1+Summary!$G$16)^($A12-1)</f>
        <v>-791.88374412412509</v>
      </c>
      <c r="N12" s="46">
        <f t="shared" si="5"/>
        <v>-10765.771630624797</v>
      </c>
    </row>
    <row r="13" spans="1:14" x14ac:dyDescent="0.4">
      <c r="A13" s="23">
        <v>11</v>
      </c>
      <c r="B13" s="42">
        <f>B12*(1-Summary!$G$20)</f>
        <v>133231.50707564532</v>
      </c>
      <c r="C13" s="25">
        <f>IF(A13&gt;Summary!$E$33,0,(C12*(1+Summary!$E$30)))</f>
        <v>9.2155978151603646E-2</v>
      </c>
      <c r="D13" s="24">
        <f t="shared" si="1"/>
        <v>-12278.079855168397</v>
      </c>
      <c r="E13" s="41">
        <f>E12*(1+Summary!$G$15)</f>
        <v>8.4756294997369377E-2</v>
      </c>
      <c r="F13" s="41">
        <f t="shared" si="2"/>
        <v>11292.2089166475</v>
      </c>
      <c r="G13" s="22"/>
      <c r="H13" s="71">
        <f>Summary!$G$19*B13</f>
        <v>0</v>
      </c>
      <c r="I13" s="24">
        <f>I12*(1-Summary!$G$20)*(1+Summary!$G$15)</f>
        <v>0</v>
      </c>
      <c r="J13" s="24">
        <f t="shared" si="0"/>
        <v>12278.079855168397</v>
      </c>
      <c r="K13" s="71">
        <f t="shared" si="3"/>
        <v>-985.87093852089674</v>
      </c>
      <c r="L13" s="24">
        <f t="shared" si="4"/>
        <v>-13146.004395292133</v>
      </c>
      <c r="M13" s="24">
        <f>K13/(1+Summary!$G$16)^($A13-1)</f>
        <v>-733.58056622692277</v>
      </c>
      <c r="N13" s="24">
        <f t="shared" si="5"/>
        <v>-11499.35219685172</v>
      </c>
    </row>
    <row r="14" spans="1:14" x14ac:dyDescent="0.4">
      <c r="A14" s="23">
        <v>12</v>
      </c>
      <c r="B14" s="42">
        <f>B13*(1-Summary!$G$20)</f>
        <v>132565.34954026708</v>
      </c>
      <c r="C14" s="25">
        <f>IF(A14&gt;Summary!$E$33,0,(C13*(1+Summary!$E$30)))</f>
        <v>9.3999097714635715E-2</v>
      </c>
      <c r="D14" s="24">
        <f t="shared" si="1"/>
        <v>-12461.023245010405</v>
      </c>
      <c r="E14" s="41">
        <f>E13*(1+Summary!$G$15)</f>
        <v>8.6934531778801769E-2</v>
      </c>
      <c r="F14" s="41">
        <f t="shared" si="2"/>
        <v>11524.506592376312</v>
      </c>
      <c r="G14" s="22"/>
      <c r="H14" s="71">
        <f>Summary!$G$19*B14</f>
        <v>0</v>
      </c>
      <c r="I14" s="24">
        <f>I13*(1-Summary!$G$20)*(1+Summary!$G$15)</f>
        <v>0</v>
      </c>
      <c r="J14" s="24">
        <f t="shared" si="0"/>
        <v>12461.023245010405</v>
      </c>
      <c r="K14" s="71">
        <f t="shared" si="3"/>
        <v>-936.51665263409268</v>
      </c>
      <c r="L14" s="24">
        <f t="shared" si="4"/>
        <v>-14082.521047926226</v>
      </c>
      <c r="M14" s="24">
        <f>K14/(1+Summary!$G$16)^($A14-1)</f>
        <v>-676.55955575192081</v>
      </c>
      <c r="N14" s="24">
        <f t="shared" si="5"/>
        <v>-12175.911752603641</v>
      </c>
    </row>
    <row r="15" spans="1:14" x14ac:dyDescent="0.4">
      <c r="A15" s="23">
        <v>13</v>
      </c>
      <c r="B15" s="42">
        <f>B14*(1-Summary!$G$20)</f>
        <v>131902.52279256575</v>
      </c>
      <c r="C15" s="25">
        <f>IF(A15&gt;Summary!$E$33,0,(C14*(1+Summary!$E$30)))</f>
        <v>9.5879079668928432E-2</v>
      </c>
      <c r="D15" s="24">
        <f t="shared" si="1"/>
        <v>-12646.69249136106</v>
      </c>
      <c r="E15" s="41">
        <f>E14*(1+Summary!$G$15)</f>
        <v>8.9168749245516973E-2</v>
      </c>
      <c r="F15" s="41">
        <f t="shared" si="2"/>
        <v>11761.582979741383</v>
      </c>
      <c r="G15" s="22"/>
      <c r="H15" s="71">
        <f>Summary!$G$19*B15</f>
        <v>0</v>
      </c>
      <c r="I15" s="24">
        <f>I14*(1-Summary!$G$20)*(1+Summary!$G$15)</f>
        <v>0</v>
      </c>
      <c r="J15" s="24">
        <f t="shared" si="0"/>
        <v>12646.69249136106</v>
      </c>
      <c r="K15" s="71">
        <f t="shared" si="3"/>
        <v>-885.10951161967751</v>
      </c>
      <c r="L15" s="24">
        <f t="shared" si="4"/>
        <v>-14967.630559545903</v>
      </c>
      <c r="M15" s="24">
        <f>K15/(1+Summary!$G$16)^($A15-1)</f>
        <v>-620.79800321747041</v>
      </c>
      <c r="N15" s="24">
        <f t="shared" si="5"/>
        <v>-12796.709755821112</v>
      </c>
    </row>
    <row r="16" spans="1:14" x14ac:dyDescent="0.4">
      <c r="A16" s="23">
        <v>14</v>
      </c>
      <c r="B16" s="42">
        <f>B15*(1-Summary!$G$20)</f>
        <v>131243.01017860291</v>
      </c>
      <c r="C16" s="25">
        <f>IF(A16&gt;Summary!$E$33,0,(C15*(1+Summary!$E$30)))</f>
        <v>9.7796661262307003E-2</v>
      </c>
      <c r="D16" s="24">
        <f t="shared" si="1"/>
        <v>-12835.128209482338</v>
      </c>
      <c r="E16" s="41">
        <f>E15*(1+Summary!$G$15)</f>
        <v>9.1460386101126764E-2</v>
      </c>
      <c r="F16" s="41">
        <f t="shared" si="2"/>
        <v>12003.536384009132</v>
      </c>
      <c r="G16" s="22"/>
      <c r="H16" s="71">
        <f>Summary!$G$19*B16</f>
        <v>0</v>
      </c>
      <c r="I16" s="24">
        <f>I15*(1-Summary!$G$20)*(1+Summary!$G$15)</f>
        <v>0</v>
      </c>
      <c r="J16" s="24">
        <f t="shared" si="0"/>
        <v>12835.128209482338</v>
      </c>
      <c r="K16" s="71">
        <f t="shared" si="3"/>
        <v>-831.59182547320597</v>
      </c>
      <c r="L16" s="24">
        <f t="shared" si="4"/>
        <v>-15799.222385019109</v>
      </c>
      <c r="M16" s="24">
        <f>K16/(1+Summary!$G$16)^($A16-1)</f>
        <v>-566.2735678833526</v>
      </c>
      <c r="N16" s="24">
        <f t="shared" si="5"/>
        <v>-13362.983323704464</v>
      </c>
    </row>
    <row r="17" spans="1:15" x14ac:dyDescent="0.4">
      <c r="A17" s="43">
        <v>15</v>
      </c>
      <c r="B17" s="44">
        <f>B16*(1-Summary!$G$20)</f>
        <v>130586.79512770989</v>
      </c>
      <c r="C17" s="45">
        <f>IF(A17&gt;Summary!$E$33,0,(C16*(1+Summary!$E$30)))</f>
        <v>9.9752594487553151E-2</v>
      </c>
      <c r="D17" s="46">
        <f t="shared" si="1"/>
        <v>-13026.371619803625</v>
      </c>
      <c r="E17" s="47">
        <f>E16*(1+Summary!$G$15)</f>
        <v>9.381091802392573E-2</v>
      </c>
      <c r="F17" s="47">
        <f t="shared" si="2"/>
        <v>12250.467132732776</v>
      </c>
      <c r="G17" s="79"/>
      <c r="H17" s="77">
        <f>Summary!$G$19*B17</f>
        <v>0</v>
      </c>
      <c r="I17" s="46">
        <f>I16*(1-Summary!$G$20)*(1+Summary!$G$15)</f>
        <v>0</v>
      </c>
      <c r="J17" s="46">
        <f t="shared" si="0"/>
        <v>13026.371619803625</v>
      </c>
      <c r="K17" s="77">
        <f t="shared" si="3"/>
        <v>-775.90448707084943</v>
      </c>
      <c r="L17" s="46">
        <f t="shared" si="4"/>
        <v>-16575.126872089961</v>
      </c>
      <c r="M17" s="46">
        <f>K17/(1+Summary!$G$16)^($A17-1)</f>
        <v>-512.96427201710117</v>
      </c>
      <c r="N17" s="46">
        <f t="shared" si="5"/>
        <v>-13875.947595721565</v>
      </c>
    </row>
    <row r="18" spans="1:15" x14ac:dyDescent="0.4">
      <c r="A18" s="23">
        <v>16</v>
      </c>
      <c r="B18" s="42">
        <f>B17*(1-Summary!$G$20)</f>
        <v>129933.86115207135</v>
      </c>
      <c r="C18" s="25">
        <f>IF(A18&gt;Summary!$E$33,0,(C17*(1+Summary!$E$30)))</f>
        <v>0.10174764637730421</v>
      </c>
      <c r="D18" s="24">
        <f t="shared" si="1"/>
        <v>-13220.464556938701</v>
      </c>
      <c r="E18" s="41">
        <f>E17*(1+Summary!$G$15)</f>
        <v>9.6221858617140624E-2</v>
      </c>
      <c r="F18" s="41">
        <f t="shared" si="2"/>
        <v>12502.47761735379</v>
      </c>
      <c r="G18" s="22"/>
      <c r="H18" s="71">
        <f>Summary!$G$19*B18</f>
        <v>0</v>
      </c>
      <c r="I18" s="24">
        <f>I17*(1-Summary!$G$20)*(1+Summary!$G$15)</f>
        <v>0</v>
      </c>
      <c r="J18" s="24">
        <f t="shared" si="0"/>
        <v>13220.464556938701</v>
      </c>
      <c r="K18" s="71">
        <f t="shared" si="3"/>
        <v>-717.98693958491094</v>
      </c>
      <c r="L18" s="24">
        <f t="shared" si="4"/>
        <v>-17293.11381167487</v>
      </c>
      <c r="M18" s="24">
        <f>K18/(1+Summary!$G$16)^($A18-1)</f>
        <v>-460.84849524738041</v>
      </c>
      <c r="N18" s="24">
        <f t="shared" si="5"/>
        <v>-14336.796090968946</v>
      </c>
    </row>
    <row r="19" spans="1:15" x14ac:dyDescent="0.4">
      <c r="A19" s="23">
        <v>17</v>
      </c>
      <c r="B19" s="42">
        <f>B18*(1-Summary!$G$20)</f>
        <v>129284.19184631099</v>
      </c>
      <c r="C19" s="25">
        <f>IF(A19&gt;Summary!$E$33,0,(C18*(1+Summary!$E$30)))</f>
        <v>0.1037825993048503</v>
      </c>
      <c r="D19" s="24">
        <f t="shared" si="1"/>
        <v>-13417.449478837088</v>
      </c>
      <c r="E19" s="41">
        <f>E18*(1+Summary!$G$15)</f>
        <v>9.8694760383601143E-2</v>
      </c>
      <c r="F19" s="41">
        <f t="shared" si="2"/>
        <v>12759.672335659185</v>
      </c>
      <c r="G19" s="22"/>
      <c r="H19" s="71">
        <f>Summary!$G$19*B19</f>
        <v>0</v>
      </c>
      <c r="I19" s="24">
        <f>I18*(1-Summary!$G$20)*(1+Summary!$G$15)</f>
        <v>0</v>
      </c>
      <c r="J19" s="24">
        <f t="shared" si="0"/>
        <v>13417.449478837088</v>
      </c>
      <c r="K19" s="71">
        <f t="shared" si="3"/>
        <v>-657.77714317790378</v>
      </c>
      <c r="L19" s="24">
        <f t="shared" si="4"/>
        <v>-17950.890954852774</v>
      </c>
      <c r="M19" s="24">
        <f>K19/(1+Summary!$G$16)^($A19-1)</f>
        <v>-409.90496900312525</v>
      </c>
      <c r="N19" s="24">
        <f t="shared" si="5"/>
        <v>-14746.701059972072</v>
      </c>
    </row>
    <row r="20" spans="1:15" x14ac:dyDescent="0.4">
      <c r="A20" s="23">
        <v>18</v>
      </c>
      <c r="B20" s="42">
        <f>B19*(1-Summary!$G$20)</f>
        <v>128637.77088707943</v>
      </c>
      <c r="C20" s="25">
        <f>IF(A20&gt;Summary!$E$33,0,(C19*(1+Summary!$E$30)))</f>
        <v>0.10585825129094731</v>
      </c>
      <c r="D20" s="24">
        <f t="shared" si="1"/>
        <v>-13617.369476071761</v>
      </c>
      <c r="E20" s="41">
        <f>E19*(1+Summary!$G$15)</f>
        <v>0.10123121572545969</v>
      </c>
      <c r="F20" s="41">
        <f t="shared" si="2"/>
        <v>13022.157935112196</v>
      </c>
      <c r="G20" s="22"/>
      <c r="H20" s="71">
        <f>Summary!$G$19*B20</f>
        <v>0</v>
      </c>
      <c r="I20" s="24">
        <f>I19*(1-Summary!$G$20)*(1+Summary!$G$15)</f>
        <v>0</v>
      </c>
      <c r="J20" s="24">
        <f t="shared" si="0"/>
        <v>13617.369476071761</v>
      </c>
      <c r="K20" s="71">
        <f t="shared" si="3"/>
        <v>-595.21154095956445</v>
      </c>
      <c r="L20" s="24">
        <f t="shared" si="4"/>
        <v>-18546.102495812338</v>
      </c>
      <c r="M20" s="24">
        <f>K20/(1+Summary!$G$16)^($A20-1)</f>
        <v>-360.11277103714514</v>
      </c>
      <c r="N20" s="24">
        <f t="shared" si="5"/>
        <v>-15106.813831009218</v>
      </c>
    </row>
    <row r="21" spans="1:15" x14ac:dyDescent="0.4">
      <c r="A21" s="23">
        <v>19</v>
      </c>
      <c r="B21" s="42">
        <f>B20*(1-Summary!$G$20)</f>
        <v>127994.58203264403</v>
      </c>
      <c r="C21" s="25">
        <f>IF(A21&gt;Summary!$E$33,0,(C20*(1+Summary!$E$30)))</f>
        <v>0.10797541631676626</v>
      </c>
      <c r="D21" s="24">
        <f t="shared" si="1"/>
        <v>-13820.268281265229</v>
      </c>
      <c r="E21" s="41">
        <f>E20*(1+Summary!$G$15)</f>
        <v>0.10383285796960401</v>
      </c>
      <c r="F21" s="41">
        <f t="shared" si="2"/>
        <v>13290.043257074356</v>
      </c>
      <c r="G21" s="22"/>
      <c r="H21" s="71">
        <f>Summary!$G$19*B21</f>
        <v>0</v>
      </c>
      <c r="I21" s="24">
        <f>I20*(1-Summary!$G$20)*(1+Summary!$G$15)</f>
        <v>0</v>
      </c>
      <c r="J21" s="24">
        <f t="shared" si="0"/>
        <v>13820.268281265229</v>
      </c>
      <c r="K21" s="71">
        <f t="shared" si="3"/>
        <v>-530.22502419087323</v>
      </c>
      <c r="L21" s="24">
        <f t="shared" si="4"/>
        <v>-19076.327520003211</v>
      </c>
      <c r="M21" s="24">
        <f>K21/(1+Summary!$G$16)^($A21-1)</f>
        <v>-311.45132003293202</v>
      </c>
      <c r="N21" s="24">
        <f t="shared" si="5"/>
        <v>-15418.265151042149</v>
      </c>
    </row>
    <row r="22" spans="1:15" x14ac:dyDescent="0.4">
      <c r="A22" s="43">
        <v>20</v>
      </c>
      <c r="B22" s="44">
        <f>B21*(1-Summary!$G$20)</f>
        <v>127354.6091224808</v>
      </c>
      <c r="C22" s="45">
        <f>IF(A22&gt;Summary!$E$33,0,(C21*(1+Summary!$E$30)))</f>
        <v>0.11013492464310158</v>
      </c>
      <c r="D22" s="46">
        <f t="shared" si="1"/>
        <v>-14026.19027865608</v>
      </c>
      <c r="E22" s="47">
        <f>E21*(1+Summary!$G$15)</f>
        <v>0.10650136241942283</v>
      </c>
      <c r="F22" s="47">
        <f t="shared" si="2"/>
        <v>13563.439381937262</v>
      </c>
      <c r="G22" s="79"/>
      <c r="H22" s="77">
        <f>Summary!$G$19*B22</f>
        <v>0</v>
      </c>
      <c r="I22" s="46">
        <f>I21*(1-Summary!$G$20)*(1+Summary!$G$15)</f>
        <v>0</v>
      </c>
      <c r="J22" s="46">
        <f t="shared" si="0"/>
        <v>14026.19027865608</v>
      </c>
      <c r="K22" s="77">
        <f t="shared" si="3"/>
        <v>-462.75089671881869</v>
      </c>
      <c r="L22" s="46">
        <f t="shared" si="4"/>
        <v>-19539.07841672203</v>
      </c>
      <c r="M22" s="46">
        <f>K22/(1+Summary!$G$16)^($A22-1)</f>
        <v>-263.90037029343057</v>
      </c>
      <c r="N22" s="46">
        <f t="shared" si="5"/>
        <v>-15682.165521335581</v>
      </c>
    </row>
    <row r="23" spans="1:15" x14ac:dyDescent="0.4">
      <c r="A23" s="23">
        <v>21</v>
      </c>
      <c r="B23" s="42">
        <f>B22*(1-Summary!$G$20)</f>
        <v>126717.83607686839</v>
      </c>
      <c r="C23" s="25">
        <f>IF(A23&gt;Summary!$E$33,0,(C22*(1+Summary!$E$30)))</f>
        <v>0.11233762313596361</v>
      </c>
      <c r="D23" s="24">
        <f t="shared" si="1"/>
        <v>-14235.180513808054</v>
      </c>
      <c r="E23" s="41">
        <f>E22*(1+Summary!$G$15)</f>
        <v>0.109238447433602</v>
      </c>
      <c r="F23" s="41">
        <f t="shared" si="2"/>
        <v>13842.459675182783</v>
      </c>
      <c r="G23" s="22"/>
      <c r="H23" s="71">
        <f>Summary!$G$19*B23</f>
        <v>0</v>
      </c>
      <c r="I23" s="24">
        <f>I22*(1-Summary!$G$20)*(1+Summary!$G$15)</f>
        <v>0</v>
      </c>
      <c r="J23" s="24">
        <f t="shared" si="0"/>
        <v>14235.180513808054</v>
      </c>
      <c r="K23" s="71">
        <f t="shared" si="3"/>
        <v>-392.72083862527143</v>
      </c>
      <c r="L23" s="24">
        <f t="shared" si="4"/>
        <v>-19931.799255347301</v>
      </c>
      <c r="M23" s="24">
        <f>K23/(1+Summary!$G$16)^($A23-1)</f>
        <v>-217.4400065105371</v>
      </c>
      <c r="N23" s="24">
        <f t="shared" si="5"/>
        <v>-15899.605527846117</v>
      </c>
    </row>
    <row r="24" spans="1:15" x14ac:dyDescent="0.4">
      <c r="A24" s="23">
        <v>22</v>
      </c>
      <c r="B24" s="42">
        <f>B23*(1-Summary!$G$20)</f>
        <v>126084.24689648405</v>
      </c>
      <c r="C24" s="25">
        <f>IF(A24&gt;Summary!$E$33,0,(C23*(1+Summary!$E$30)))</f>
        <v>0.11458437559868288</v>
      </c>
      <c r="D24" s="24">
        <f t="shared" si="1"/>
        <v>-14447.284703463794</v>
      </c>
      <c r="E24" s="41">
        <f>E23*(1+Summary!$G$15)</f>
        <v>0.11204587553264558</v>
      </c>
      <c r="F24" s="41">
        <f t="shared" si="2"/>
        <v>14127.219834390808</v>
      </c>
      <c r="G24" s="22"/>
      <c r="H24" s="71">
        <f>Summary!$G$19*B24</f>
        <v>0</v>
      </c>
      <c r="I24" s="24">
        <f>I23*(1-Summary!$G$20)*(1+Summary!$G$15)</f>
        <v>0</v>
      </c>
      <c r="J24" s="24">
        <f t="shared" si="0"/>
        <v>14447.284703463794</v>
      </c>
      <c r="K24" s="71">
        <f t="shared" si="3"/>
        <v>-320.06486907298677</v>
      </c>
      <c r="L24" s="24">
        <f t="shared" si="4"/>
        <v>-20251.864124420288</v>
      </c>
      <c r="M24" s="24">
        <f>K24/(1+Summary!$G$16)^($A24-1)</f>
        <v>-172.05063861411313</v>
      </c>
      <c r="N24" s="24">
        <f t="shared" si="5"/>
        <v>-16071.65616646023</v>
      </c>
    </row>
    <row r="25" spans="1:15" x14ac:dyDescent="0.4">
      <c r="A25" s="23">
        <v>23</v>
      </c>
      <c r="B25" s="42">
        <f>B24*(1-Summary!$G$20)</f>
        <v>125453.82566200163</v>
      </c>
      <c r="C25" s="25">
        <f>IF(A25&gt;Summary!$E$33,0,(C24*(1+Summary!$E$30)))</f>
        <v>0.11687606311065654</v>
      </c>
      <c r="D25" s="24">
        <f t="shared" si="1"/>
        <v>-14662.549245545406</v>
      </c>
      <c r="E25" s="41">
        <f>E24*(1+Summary!$G$15)</f>
        <v>0.11492545453383458</v>
      </c>
      <c r="F25" s="41">
        <f t="shared" si="2"/>
        <v>14417.837937213979</v>
      </c>
      <c r="G25" s="22"/>
      <c r="H25" s="71">
        <f>Summary!$G$19*B25</f>
        <v>0</v>
      </c>
      <c r="I25" s="24">
        <f>I24*(1-Summary!$G$20)*(1+Summary!$G$15)</f>
        <v>0</v>
      </c>
      <c r="J25" s="24">
        <f t="shared" si="0"/>
        <v>14662.549245545406</v>
      </c>
      <c r="K25" s="71">
        <f t="shared" si="3"/>
        <v>-244.71130833142706</v>
      </c>
      <c r="L25" s="24">
        <f t="shared" si="4"/>
        <v>-20496.575432751713</v>
      </c>
      <c r="M25" s="24">
        <f>K25/(1+Summary!$G$16)^($A25-1)</f>
        <v>-127.71299669933796</v>
      </c>
      <c r="N25" s="24">
        <f t="shared" si="5"/>
        <v>-16199.369163159568</v>
      </c>
    </row>
    <row r="26" spans="1:15" x14ac:dyDescent="0.4">
      <c r="A26" s="23">
        <v>24</v>
      </c>
      <c r="B26" s="42">
        <f>B25*(1-Summary!$G$20)</f>
        <v>124826.55653369162</v>
      </c>
      <c r="C26" s="25">
        <f>IF(A26&gt;Summary!$E$33,0,(C25*(1+Summary!$E$30)))</f>
        <v>0.11921358437286968</v>
      </c>
      <c r="D26" s="24">
        <f t="shared" si="1"/>
        <v>-14881.021229304033</v>
      </c>
      <c r="E26" s="41">
        <f>E25*(1+Summary!$G$15)</f>
        <v>0.11787903871535414</v>
      </c>
      <c r="F26" s="41">
        <f t="shared" si="2"/>
        <v>14714.434490339378</v>
      </c>
      <c r="G26" s="22"/>
      <c r="H26" s="71">
        <f>Summary!$G$19*B26</f>
        <v>0</v>
      </c>
      <c r="I26" s="24">
        <f>I25*(1-Summary!$G$20)*(1+Summary!$G$15)</f>
        <v>0</v>
      </c>
      <c r="J26" s="24">
        <f t="shared" si="0"/>
        <v>14881.021229304033</v>
      </c>
      <c r="K26" s="71">
        <f t="shared" si="3"/>
        <v>-166.58673896465552</v>
      </c>
      <c r="L26" s="24">
        <f t="shared" si="4"/>
        <v>-20663.162171716369</v>
      </c>
      <c r="M26" s="24">
        <f>K26/(1+Summary!$G$16)^($A26-1)</f>
        <v>-84.408126031202443</v>
      </c>
      <c r="N26" s="24">
        <f t="shared" si="5"/>
        <v>-16283.777289190772</v>
      </c>
    </row>
    <row r="27" spans="1:15" x14ac:dyDescent="0.4">
      <c r="A27" s="43">
        <v>25</v>
      </c>
      <c r="B27" s="44">
        <f>B26*(1-Summary!$G$20)</f>
        <v>124202.42375102316</v>
      </c>
      <c r="C27" s="45">
        <f>IF(A27&gt;Summary!$E$33,0,(C26*(1+Summary!$E$30)))</f>
        <v>0.12159785606032707</v>
      </c>
      <c r="D27" s="46">
        <f t="shared" si="1"/>
        <v>-15102.748445620662</v>
      </c>
      <c r="E27" s="47">
        <f>E26*(1+Summary!$G$15)</f>
        <v>0.12090853001033874</v>
      </c>
      <c r="F27" s="47">
        <f t="shared" si="2"/>
        <v>15017.132479457394</v>
      </c>
      <c r="G27" s="79"/>
      <c r="H27" s="77">
        <f>Summary!$G$19*B27</f>
        <v>0</v>
      </c>
      <c r="I27" s="46">
        <f>I26*(1-Summary!$G$20)*(1+Summary!$G$15)</f>
        <v>0</v>
      </c>
      <c r="J27" s="46">
        <f t="shared" si="0"/>
        <v>15102.748445620662</v>
      </c>
      <c r="K27" s="77">
        <f t="shared" si="3"/>
        <v>-85.61596616326824</v>
      </c>
      <c r="L27" s="46">
        <f t="shared" si="4"/>
        <v>-20748.778137879635</v>
      </c>
      <c r="M27" s="46">
        <f>K27/(1+Summary!$G$16)^($A27-1)</f>
        <v>-42.117382125013563</v>
      </c>
      <c r="N27" s="46">
        <f t="shared" si="5"/>
        <v>-16325.894671315786</v>
      </c>
    </row>
    <row r="28" spans="1:15" x14ac:dyDescent="0.4">
      <c r="A28" s="23">
        <v>26</v>
      </c>
      <c r="B28" s="42">
        <f>B27*(1-Summary!$G$20)</f>
        <v>123581.41163226805</v>
      </c>
      <c r="C28" s="25">
        <f>IF(A28&gt;Summary!$E$33,0,(C27*(1+Summary!$E$30)))</f>
        <v>0</v>
      </c>
      <c r="D28" s="24">
        <f t="shared" si="1"/>
        <v>0</v>
      </c>
      <c r="E28" s="41">
        <f>E27*(1+Summary!$G$15)</f>
        <v>0.12401587923160445</v>
      </c>
      <c r="F28" s="41">
        <f t="shared" si="2"/>
        <v>15326.057420258552</v>
      </c>
      <c r="G28" s="22"/>
      <c r="H28" s="71">
        <f>Summary!$G$19*B28</f>
        <v>0</v>
      </c>
      <c r="I28" s="24">
        <f>I27*(1-Summary!$G$20)*(1+Summary!$G$15)</f>
        <v>0</v>
      </c>
      <c r="J28" s="24">
        <f t="shared" si="0"/>
        <v>0</v>
      </c>
      <c r="K28" s="71">
        <f t="shared" si="3"/>
        <v>15326.057420258552</v>
      </c>
      <c r="L28" s="24">
        <f t="shared" si="4"/>
        <v>-5422.7207176210832</v>
      </c>
      <c r="M28" s="24">
        <f>K28/(1+Summary!$G$16)^($A28-1)</f>
        <v>7319.8103787394693</v>
      </c>
      <c r="N28" s="24">
        <f t="shared" si="5"/>
        <v>-9006.0842925763172</v>
      </c>
    </row>
    <row r="29" spans="1:15" x14ac:dyDescent="0.4">
      <c r="A29" s="23">
        <v>27</v>
      </c>
      <c r="B29" s="42">
        <f>B28*(1-Summary!$G$20)</f>
        <v>122963.50457410672</v>
      </c>
      <c r="C29" s="25">
        <f>IF(A29&gt;Summary!$E$33,0,(C28*(1+Summary!$E$30)))</f>
        <v>0</v>
      </c>
      <c r="D29" s="24">
        <f t="shared" si="1"/>
        <v>0</v>
      </c>
      <c r="E29" s="41">
        <f>E28*(1+Summary!$G$15)</f>
        <v>0.12720308732785671</v>
      </c>
      <c r="F29" s="41">
        <f t="shared" si="2"/>
        <v>15641.337410479404</v>
      </c>
      <c r="G29" s="22"/>
      <c r="H29" s="71">
        <f>Summary!$G$19*B29</f>
        <v>0</v>
      </c>
      <c r="I29" s="24">
        <f>I28*(1-Summary!$G$20)*(1+Summary!$G$15)</f>
        <v>0</v>
      </c>
      <c r="J29" s="24">
        <f t="shared" si="0"/>
        <v>0</v>
      </c>
      <c r="K29" s="71">
        <f t="shared" si="3"/>
        <v>15641.337410479404</v>
      </c>
      <c r="L29" s="24">
        <f t="shared" si="4"/>
        <v>10218.616692858321</v>
      </c>
      <c r="M29" s="24">
        <f>K29/(1+Summary!$G$16)^($A29-1)</f>
        <v>7252.8056873259302</v>
      </c>
      <c r="N29" s="24">
        <f t="shared" si="5"/>
        <v>-1753.278605250387</v>
      </c>
    </row>
    <row r="30" spans="1:15" x14ac:dyDescent="0.4">
      <c r="A30" s="23">
        <v>28</v>
      </c>
      <c r="B30" s="42">
        <f>B29*(1-Summary!$G$20)</f>
        <v>122348.68705123618</v>
      </c>
      <c r="C30" s="25">
        <f>IF(A30&gt;Summary!$E$33,0,(C29*(1+Summary!$E$30)))</f>
        <v>0</v>
      </c>
      <c r="D30" s="24">
        <f t="shared" si="1"/>
        <v>0</v>
      </c>
      <c r="E30" s="41">
        <f>E29*(1+Summary!$G$15)</f>
        <v>0.13047220667218262</v>
      </c>
      <c r="F30" s="41">
        <f t="shared" si="2"/>
        <v>15963.10318301908</v>
      </c>
      <c r="G30" s="22"/>
      <c r="H30" s="71">
        <f>Summary!$G$19*B30</f>
        <v>0</v>
      </c>
      <c r="I30" s="24">
        <f>I29*(1-Summary!$G$20)*(1+Summary!$G$15)</f>
        <v>0</v>
      </c>
      <c r="J30" s="24">
        <f t="shared" si="0"/>
        <v>0</v>
      </c>
      <c r="K30" s="71">
        <f t="shared" si="3"/>
        <v>15963.10318301908</v>
      </c>
      <c r="L30" s="24">
        <f t="shared" si="4"/>
        <v>26181.719875877403</v>
      </c>
      <c r="M30" s="24">
        <f>K30/(1+Summary!$G$16)^($A30-1)</f>
        <v>7186.4143490512197</v>
      </c>
      <c r="N30" s="24">
        <f t="shared" si="5"/>
        <v>5433.1357438008326</v>
      </c>
    </row>
    <row r="31" spans="1:15" x14ac:dyDescent="0.4">
      <c r="A31" s="23">
        <v>29</v>
      </c>
      <c r="B31" s="42">
        <f>B30*(1-Summary!$G$20)</f>
        <v>121736.94361598</v>
      </c>
      <c r="C31" s="25">
        <f>IF(A31&gt;Summary!$E$33,0,(C30*(1+Summary!$E$30)))</f>
        <v>0</v>
      </c>
      <c r="D31" s="24">
        <f t="shared" si="1"/>
        <v>0</v>
      </c>
      <c r="E31" s="41">
        <f>E30*(1+Summary!$G$15)</f>
        <v>0.13382534238365773</v>
      </c>
      <c r="F31" s="41">
        <f t="shared" si="2"/>
        <v>16291.488160148559</v>
      </c>
      <c r="G31" s="22"/>
      <c r="H31" s="71">
        <f>Summary!$G$19*B31</f>
        <v>0</v>
      </c>
      <c r="I31" s="24">
        <f>I30*(1-Summary!$G$20)*(1+Summary!$G$15)</f>
        <v>0</v>
      </c>
      <c r="J31" s="24">
        <f t="shared" si="0"/>
        <v>0</v>
      </c>
      <c r="K31" s="71">
        <f t="shared" si="3"/>
        <v>16291.488160148559</v>
      </c>
      <c r="L31" s="24">
        <f t="shared" si="4"/>
        <v>42473.208036025964</v>
      </c>
      <c r="M31" s="24">
        <f>K31/(1+Summary!$G$16)^($A31-1)</f>
        <v>7120.6307493521626</v>
      </c>
      <c r="N31" s="24">
        <f t="shared" si="5"/>
        <v>12553.766493152994</v>
      </c>
    </row>
    <row r="32" spans="1:15" x14ac:dyDescent="0.4">
      <c r="A32" s="43">
        <v>30</v>
      </c>
      <c r="B32" s="44">
        <f>B31*(1-Summary!$G$20)</f>
        <v>121128.2588979001</v>
      </c>
      <c r="C32" s="45">
        <f>IF(A32&gt;Summary!$E$33,0,(C31*(1+Summary!$E$30)))</f>
        <v>0</v>
      </c>
      <c r="D32" s="46">
        <f t="shared" si="1"/>
        <v>0</v>
      </c>
      <c r="E32" s="47">
        <f>E31*(1+Summary!$G$15)</f>
        <v>0.13726465368291774</v>
      </c>
      <c r="F32" s="47">
        <f t="shared" si="2"/>
        <v>16626.628508835056</v>
      </c>
      <c r="G32" s="48"/>
      <c r="H32" s="77">
        <f>Summary!$G$19*B32</f>
        <v>0</v>
      </c>
      <c r="I32" s="46">
        <f>I31*(1-Summary!$G$20)*(1+Summary!$G$15)</f>
        <v>0</v>
      </c>
      <c r="J32" s="46">
        <f t="shared" si="0"/>
        <v>0</v>
      </c>
      <c r="K32" s="77">
        <f t="shared" si="3"/>
        <v>16626.628508835056</v>
      </c>
      <c r="L32" s="46">
        <f t="shared" si="4"/>
        <v>59099.83654486102</v>
      </c>
      <c r="M32" s="46">
        <f>K32/(1+Summary!$G$16)^($A32-1)</f>
        <v>7055.4493250606429</v>
      </c>
      <c r="N32" s="46">
        <f t="shared" si="5"/>
        <v>19609.215818213637</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4B53A"/>
  </sheetPr>
  <dimension ref="A1:AD1102"/>
  <sheetViews>
    <sheetView topLeftCell="A2" workbookViewId="0">
      <selection activeCell="H3" sqref="H3:H32"/>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60" t="str">
        <f>Summary!F25</f>
        <v>EXAMPLE SITE 3</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149</v>
      </c>
      <c r="H2" s="55" t="s">
        <v>151</v>
      </c>
      <c r="I2" s="55" t="s">
        <v>108</v>
      </c>
      <c r="J2" s="40" t="s">
        <v>45</v>
      </c>
      <c r="K2" s="40" t="s">
        <v>33</v>
      </c>
      <c r="L2" s="40" t="s">
        <v>34</v>
      </c>
      <c r="M2" s="40" t="s">
        <v>35</v>
      </c>
      <c r="N2" s="40" t="s">
        <v>36</v>
      </c>
    </row>
    <row r="3" spans="1:14" x14ac:dyDescent="0.4">
      <c r="A3" s="23">
        <v>1</v>
      </c>
      <c r="B3" s="42">
        <f>Summary!F28</f>
        <v>417884</v>
      </c>
      <c r="C3" s="25">
        <f>Summary!F29</f>
        <v>8.5099999999999995E-2</v>
      </c>
      <c r="D3" s="24">
        <f>B3*C3*-1</f>
        <v>-35561.928399999997</v>
      </c>
      <c r="E3" s="41">
        <f>VLOOKUP(Summary!F26,Summary!N4:X6,11,FALSE)</f>
        <v>6.5761E-2</v>
      </c>
      <c r="F3" s="41">
        <f>B3*E3</f>
        <v>27480.469723999999</v>
      </c>
      <c r="G3" s="22">
        <f>IF(AND(Summary!$F$27&lt;=40,Summary!G17="Yes"),Summary!$F$27*Summary!O13,0)+(Summary!G18*Summary!F27)</f>
        <v>0</v>
      </c>
      <c r="H3" s="71">
        <f>Summary!$G$19*B3</f>
        <v>0</v>
      </c>
      <c r="I3" s="71">
        <f>IFERROR('Demand Charge Calculations'!B52,0)</f>
        <v>0</v>
      </c>
      <c r="J3" s="24">
        <f t="shared" ref="J3:J32" si="0">D3*-1-H3</f>
        <v>35561.928399999997</v>
      </c>
      <c r="K3" s="24">
        <f>F3+D3+G3+H3+I3</f>
        <v>-8081.4586759999984</v>
      </c>
      <c r="L3" s="24">
        <f>K3</f>
        <v>-8081.4586759999984</v>
      </c>
      <c r="M3" s="24">
        <f>K3/(1+Summary!$G$16)^($A3-1)</f>
        <v>-8081.4586759999984</v>
      </c>
      <c r="N3" s="24">
        <f>M3</f>
        <v>-8081.4586759999984</v>
      </c>
    </row>
    <row r="4" spans="1:14" x14ac:dyDescent="0.4">
      <c r="A4" s="23">
        <v>2</v>
      </c>
      <c r="B4" s="42">
        <f>B3*(1-Summary!$G$20)</f>
        <v>415794.58</v>
      </c>
      <c r="C4" s="25">
        <f>IF(A4&gt;Summary!$F$33,0,(C3*(1+Summary!$F$30)))</f>
        <v>8.64616E-2</v>
      </c>
      <c r="D4" s="24">
        <f t="shared" ref="D4:D32" si="1">B4*C4*-1</f>
        <v>-35950.264658127999</v>
      </c>
      <c r="E4" s="41">
        <f>E3*(1+Summary!$G$15)</f>
        <v>6.7451057699999997E-2</v>
      </c>
      <c r="F4" s="41">
        <f t="shared" ref="F4:F32" si="2">B4*E4</f>
        <v>28045.784206927266</v>
      </c>
      <c r="G4" s="22"/>
      <c r="H4" s="71">
        <f>Summary!$G$19*B4</f>
        <v>0</v>
      </c>
      <c r="I4" s="71">
        <f>I3*(1-Summary!$G$20)*(1+Summary!$G$15)</f>
        <v>0</v>
      </c>
      <c r="J4" s="24">
        <f t="shared" si="0"/>
        <v>35950.264658127999</v>
      </c>
      <c r="K4" s="71">
        <f t="shared" ref="K4:K32" si="3">F4+D4+G4+H4+I4</f>
        <v>-7904.4804512007322</v>
      </c>
      <c r="L4" s="24">
        <f t="shared" ref="L4:L32" si="4">L3+K4</f>
        <v>-15985.939127200731</v>
      </c>
      <c r="M4" s="24">
        <f>K4/(1+Summary!$G$16)^($A4-1)</f>
        <v>-7674.2528652434294</v>
      </c>
      <c r="N4" s="24">
        <f>M4+N3</f>
        <v>-15755.711541243429</v>
      </c>
    </row>
    <row r="5" spans="1:14" x14ac:dyDescent="0.4">
      <c r="A5" s="23">
        <v>3</v>
      </c>
      <c r="B5" s="42">
        <f>B4*(1-Summary!$G$20)</f>
        <v>413715.60710000002</v>
      </c>
      <c r="C5" s="25">
        <f>IF(A5&gt;Summary!$F$33,0,(C4*(1+Summary!$F$30)))</f>
        <v>8.7844985599999995E-2</v>
      </c>
      <c r="D5" s="24">
        <f t="shared" si="1"/>
        <v>-36342.84154819476</v>
      </c>
      <c r="E5" s="41">
        <f>E4*(1+Summary!$G$15)</f>
        <v>6.9184549882889995E-2</v>
      </c>
      <c r="F5" s="41">
        <f t="shared" si="2"/>
        <v>28622.72805674007</v>
      </c>
      <c r="G5" s="22"/>
      <c r="H5" s="71">
        <f>Summary!$G$19*B5</f>
        <v>0</v>
      </c>
      <c r="I5" s="71">
        <f>I4*(1-Summary!$G$20)*(1+Summary!$G$15)</f>
        <v>0</v>
      </c>
      <c r="J5" s="24">
        <f t="shared" si="0"/>
        <v>36342.84154819476</v>
      </c>
      <c r="K5" s="71">
        <f t="shared" si="3"/>
        <v>-7720.1134914546892</v>
      </c>
      <c r="L5" s="24">
        <f t="shared" si="4"/>
        <v>-23706.05261865542</v>
      </c>
      <c r="M5" s="24">
        <f>K5/(1+Summary!$G$16)^($A5-1)</f>
        <v>-7276.9473950934953</v>
      </c>
      <c r="N5" s="24">
        <f t="shared" ref="N5:N32" si="5">M5+N4</f>
        <v>-23032.658936336924</v>
      </c>
    </row>
    <row r="6" spans="1:14" x14ac:dyDescent="0.4">
      <c r="A6" s="23">
        <v>4</v>
      </c>
      <c r="B6" s="42">
        <f>B5*(1-Summary!$G$20)</f>
        <v>411647.02906450001</v>
      </c>
      <c r="C6" s="25">
        <f>IF(A6&gt;Summary!$F$33,0,(C5*(1+Summary!$F$30)))</f>
        <v>8.9250505369599997E-2</v>
      </c>
      <c r="D6" s="24">
        <f t="shared" si="1"/>
        <v>-36739.705377901046</v>
      </c>
      <c r="E6" s="41">
        <f>E5*(1+Summary!$G$15)</f>
        <v>7.0962592814880265E-2</v>
      </c>
      <c r="F6" s="41">
        <f t="shared" si="2"/>
        <v>29211.540506959296</v>
      </c>
      <c r="G6" s="22"/>
      <c r="H6" s="71">
        <f>Summary!$G$19*B6</f>
        <v>0</v>
      </c>
      <c r="I6" s="71">
        <f>I5*(1-Summary!$G$20)*(1+Summary!$G$15)</f>
        <v>0</v>
      </c>
      <c r="J6" s="24">
        <f t="shared" si="0"/>
        <v>36739.705377901046</v>
      </c>
      <c r="K6" s="71">
        <f t="shared" si="3"/>
        <v>-7528.1648709417495</v>
      </c>
      <c r="L6" s="24">
        <f t="shared" si="4"/>
        <v>-31234.217489597169</v>
      </c>
      <c r="M6" s="24">
        <f>K6/(1+Summary!$G$16)^($A6-1)</f>
        <v>-6889.3372918777968</v>
      </c>
      <c r="N6" s="24">
        <f t="shared" si="5"/>
        <v>-29921.996228214721</v>
      </c>
    </row>
    <row r="7" spans="1:14" x14ac:dyDescent="0.4">
      <c r="A7" s="43">
        <v>5</v>
      </c>
      <c r="B7" s="44">
        <f>B6*(1-Summary!$G$20)</f>
        <v>409588.79391917749</v>
      </c>
      <c r="C7" s="45">
        <f>IF(A7&gt;Summary!$F$33,0,(C6*(1+Summary!$F$30)))</f>
        <v>9.0678513455513601E-2</v>
      </c>
      <c r="D7" s="46">
        <f t="shared" si="1"/>
        <v>-37140.902960627725</v>
      </c>
      <c r="E7" s="47">
        <f>E6*(1+Summary!$G$15)</f>
        <v>7.2786331450222688E-2</v>
      </c>
      <c r="F7" s="47">
        <f t="shared" si="2"/>
        <v>29812.465712498208</v>
      </c>
      <c r="G7" s="79"/>
      <c r="H7" s="77">
        <f>Summary!$G$19*B7</f>
        <v>0</v>
      </c>
      <c r="I7" s="77">
        <f>I6*(1-Summary!$G$20)*(1+Summary!$G$15)</f>
        <v>0</v>
      </c>
      <c r="J7" s="46">
        <f t="shared" si="0"/>
        <v>37140.902960627725</v>
      </c>
      <c r="K7" s="77">
        <f t="shared" si="3"/>
        <v>-7328.4372481295177</v>
      </c>
      <c r="L7" s="46">
        <f t="shared" si="4"/>
        <v>-38562.654737726683</v>
      </c>
      <c r="M7" s="46">
        <f>K7/(1+Summary!$G$16)^($A7-1)</f>
        <v>-6511.2215764259709</v>
      </c>
      <c r="N7" s="46">
        <f t="shared" si="5"/>
        <v>-36433.217804640692</v>
      </c>
    </row>
    <row r="8" spans="1:14" x14ac:dyDescent="0.4">
      <c r="A8" s="23">
        <v>6</v>
      </c>
      <c r="B8" s="42">
        <f>B7*(1-Summary!$G$20)</f>
        <v>407540.84994958161</v>
      </c>
      <c r="C8" s="25">
        <f>IF(A8&gt;Summary!$F$33,0,(C7*(1+Summary!$F$30)))</f>
        <v>9.2129369670801819E-2</v>
      </c>
      <c r="D8" s="24">
        <f t="shared" si="1"/>
        <v>-37546.481620957777</v>
      </c>
      <c r="E8" s="41">
        <f>E7*(1+Summary!$G$15)</f>
        <v>7.4656940168493419E-2</v>
      </c>
      <c r="F8" s="41">
        <f t="shared" si="2"/>
        <v>30425.752850902867</v>
      </c>
      <c r="G8" s="22"/>
      <c r="H8" s="71">
        <f>Summary!$G$19*B8</f>
        <v>0</v>
      </c>
      <c r="I8" s="71">
        <f>I7*(1-Summary!$G$20)*(1+Summary!$G$15)</f>
        <v>0</v>
      </c>
      <c r="J8" s="24">
        <f t="shared" si="0"/>
        <v>37546.481620957777</v>
      </c>
      <c r="K8" s="71">
        <f t="shared" si="3"/>
        <v>-7120.7287700549095</v>
      </c>
      <c r="L8" s="24">
        <f t="shared" si="4"/>
        <v>-45683.383507781589</v>
      </c>
      <c r="M8" s="24">
        <f>K8/(1+Summary!$G$16)^($A8-1)</f>
        <v>-6142.4031882664094</v>
      </c>
      <c r="N8" s="24">
        <f t="shared" si="5"/>
        <v>-42575.620992907105</v>
      </c>
    </row>
    <row r="9" spans="1:14" x14ac:dyDescent="0.4">
      <c r="A9" s="23">
        <v>7</v>
      </c>
      <c r="B9" s="42">
        <f>B8*(1-Summary!$G$20)</f>
        <v>405503.14569983369</v>
      </c>
      <c r="C9" s="25">
        <f>IF(A9&gt;Summary!$F$33,0,(C8*(1+Summary!$F$30)))</f>
        <v>9.3603439585534645E-2</v>
      </c>
      <c r="D9" s="24">
        <f t="shared" si="1"/>
        <v>-37956.489200258635</v>
      </c>
      <c r="E9" s="41">
        <f>E8*(1+Summary!$G$15)</f>
        <v>7.65756235308237E-2</v>
      </c>
      <c r="F9" s="41">
        <f t="shared" si="2"/>
        <v>31051.656225675215</v>
      </c>
      <c r="G9" s="22"/>
      <c r="H9" s="71">
        <f>Summary!$G$19*B9</f>
        <v>0</v>
      </c>
      <c r="I9" s="71">
        <f>I8*(1-Summary!$G$20)*(1+Summary!$G$15)</f>
        <v>0</v>
      </c>
      <c r="J9" s="24">
        <f t="shared" si="0"/>
        <v>37956.489200258635</v>
      </c>
      <c r="K9" s="71">
        <f t="shared" si="3"/>
        <v>-6904.8329745834199</v>
      </c>
      <c r="L9" s="24">
        <f t="shared" si="4"/>
        <v>-52588.216482365009</v>
      </c>
      <c r="M9" s="24">
        <f>K9/(1+Summary!$G$16)^($A9-1)</f>
        <v>-5782.6889112437821</v>
      </c>
      <c r="N9" s="24">
        <f t="shared" si="5"/>
        <v>-48358.309904150883</v>
      </c>
    </row>
    <row r="10" spans="1:14" x14ac:dyDescent="0.4">
      <c r="A10" s="23">
        <v>8</v>
      </c>
      <c r="B10" s="42">
        <f>B9*(1-Summary!$G$20)</f>
        <v>403475.62997133454</v>
      </c>
      <c r="C10" s="25">
        <f>IF(A10&gt;Summary!$F$33,0,(C9*(1+Summary!$F$30)))</f>
        <v>9.5101094618903204E-2</v>
      </c>
      <c r="D10" s="24">
        <f t="shared" si="1"/>
        <v>-38370.974062325462</v>
      </c>
      <c r="E10" s="41">
        <f>E9*(1+Summary!$G$15)</f>
        <v>7.8543617055565867E-2</v>
      </c>
      <c r="F10" s="41">
        <f t="shared" si="2"/>
        <v>31690.435371721695</v>
      </c>
      <c r="G10" s="22"/>
      <c r="H10" s="71">
        <f>Summary!$G$19*B10</f>
        <v>0</v>
      </c>
      <c r="I10" s="71">
        <f>I9*(1-Summary!$G$20)*(1+Summary!$G$15)</f>
        <v>0</v>
      </c>
      <c r="J10" s="24">
        <f t="shared" si="0"/>
        <v>38370.974062325462</v>
      </c>
      <c r="K10" s="71">
        <f t="shared" si="3"/>
        <v>-6680.5386906037675</v>
      </c>
      <c r="L10" s="24">
        <f t="shared" si="4"/>
        <v>-59268.755172968777</v>
      </c>
      <c r="M10" s="24">
        <f>K10/(1+Summary!$G$16)^($A10-1)</f>
        <v>-5431.8893005307664</v>
      </c>
      <c r="N10" s="24">
        <f t="shared" si="5"/>
        <v>-53790.199204681652</v>
      </c>
    </row>
    <row r="11" spans="1:14" x14ac:dyDescent="0.4">
      <c r="A11" s="23">
        <v>9</v>
      </c>
      <c r="B11" s="42">
        <f>B10*(1-Summary!$G$20)</f>
        <v>401458.25182147784</v>
      </c>
      <c r="C11" s="25">
        <f>IF(A11&gt;Summary!$F$33,0,(C10*(1+Summary!$F$30)))</f>
        <v>9.6622712132805655E-2</v>
      </c>
      <c r="D11" s="24">
        <f t="shared" si="1"/>
        <v>-38789.985099086058</v>
      </c>
      <c r="E11" s="41">
        <f>E10*(1+Summary!$G$15)</f>
        <v>8.0562188013893921E-2</v>
      </c>
      <c r="F11" s="41">
        <f t="shared" si="2"/>
        <v>32342.355162971071</v>
      </c>
      <c r="G11" s="22"/>
      <c r="H11" s="71">
        <f>Summary!$G$19*B11</f>
        <v>0</v>
      </c>
      <c r="I11" s="71">
        <f>I10*(1-Summary!$G$20)*(1+Summary!$G$15)</f>
        <v>0</v>
      </c>
      <c r="J11" s="24">
        <f t="shared" si="0"/>
        <v>38789.985099086058</v>
      </c>
      <c r="K11" s="71">
        <f t="shared" si="3"/>
        <v>-6447.6299361149868</v>
      </c>
      <c r="L11" s="24">
        <f t="shared" si="4"/>
        <v>-65716.385109083756</v>
      </c>
      <c r="M11" s="24">
        <f>K11/(1+Summary!$G$16)^($A11-1)</f>
        <v>-5089.8186110081424</v>
      </c>
      <c r="N11" s="24">
        <f t="shared" si="5"/>
        <v>-58880.017815689796</v>
      </c>
    </row>
    <row r="12" spans="1:14" x14ac:dyDescent="0.4">
      <c r="A12" s="43">
        <v>10</v>
      </c>
      <c r="B12" s="44">
        <f>B11*(1-Summary!$G$20)</f>
        <v>399450.96056237043</v>
      </c>
      <c r="C12" s="45">
        <f>IF(A12&gt;Summary!$F$33,0,(C11*(1+Summary!$F$30)))</f>
        <v>9.8168675526930552E-2</v>
      </c>
      <c r="D12" s="46">
        <f t="shared" si="1"/>
        <v>-39213.571736368074</v>
      </c>
      <c r="E12" s="47">
        <f>E11*(1+Summary!$G$15)</f>
        <v>8.2632636245851002E-2</v>
      </c>
      <c r="F12" s="47">
        <f t="shared" si="2"/>
        <v>33007.685922206132</v>
      </c>
      <c r="G12" s="79"/>
      <c r="H12" s="77">
        <f>Summary!$G$19*B12</f>
        <v>0</v>
      </c>
      <c r="I12" s="77">
        <f>I11*(1-Summary!$G$20)*(1+Summary!$G$15)</f>
        <v>0</v>
      </c>
      <c r="J12" s="46">
        <f t="shared" si="0"/>
        <v>39213.571736368074</v>
      </c>
      <c r="K12" s="77">
        <f t="shared" si="3"/>
        <v>-6205.8858141619421</v>
      </c>
      <c r="L12" s="46">
        <f t="shared" si="4"/>
        <v>-71922.270923245698</v>
      </c>
      <c r="M12" s="46">
        <f>K12/(1+Summary!$G$16)^($A12-1)</f>
        <v>-4756.2947269876649</v>
      </c>
      <c r="N12" s="46">
        <f t="shared" si="5"/>
        <v>-63636.312542677464</v>
      </c>
    </row>
    <row r="13" spans="1:14" x14ac:dyDescent="0.4">
      <c r="A13" s="23">
        <v>11</v>
      </c>
      <c r="B13" s="42">
        <f>B12*(1-Summary!$G$20)</f>
        <v>397453.70575955859</v>
      </c>
      <c r="C13" s="25">
        <f>IF(A13&gt;Summary!$F$33,0,(C12*(1+Summary!$F$30)))</f>
        <v>9.9739374335361439E-2</v>
      </c>
      <c r="D13" s="24">
        <f t="shared" si="1"/>
        <v>-39641.783939729212</v>
      </c>
      <c r="E13" s="41">
        <f>E12*(1+Summary!$G$15)</f>
        <v>8.4756294997369377E-2</v>
      </c>
      <c r="F13" s="41">
        <f t="shared" si="2"/>
        <v>33686.703533154796</v>
      </c>
      <c r="G13" s="22"/>
      <c r="H13" s="71">
        <f>Summary!$G$19*B13</f>
        <v>0</v>
      </c>
      <c r="I13" s="24">
        <f>I12*(1-Summary!$G$20)*(1+Summary!$G$15)</f>
        <v>0</v>
      </c>
      <c r="J13" s="24">
        <f t="shared" si="0"/>
        <v>39641.783939729212</v>
      </c>
      <c r="K13" s="71">
        <f t="shared" si="3"/>
        <v>-5955.080406574416</v>
      </c>
      <c r="L13" s="24">
        <f t="shared" si="4"/>
        <v>-77877.351329820114</v>
      </c>
      <c r="M13" s="24">
        <f>K13/(1+Summary!$G$16)^($A13-1)</f>
        <v>-4431.1390932527393</v>
      </c>
      <c r="N13" s="24">
        <f t="shared" si="5"/>
        <v>-68067.451635930207</v>
      </c>
    </row>
    <row r="14" spans="1:14" x14ac:dyDescent="0.4">
      <c r="A14" s="23">
        <v>12</v>
      </c>
      <c r="B14" s="42">
        <f>B13*(1-Summary!$G$20)</f>
        <v>395466.43723076081</v>
      </c>
      <c r="C14" s="25">
        <f>IF(A14&gt;Summary!$F$33,0,(C13*(1+Summary!$F$30)))</f>
        <v>0.10133520432472723</v>
      </c>
      <c r="D14" s="24">
        <f t="shared" si="1"/>
        <v>-40074.672220351065</v>
      </c>
      <c r="E14" s="41">
        <f>E13*(1+Summary!$G$15)</f>
        <v>8.6934531778801769E-2</v>
      </c>
      <c r="F14" s="41">
        <f t="shared" si="2"/>
        <v>34379.689554887089</v>
      </c>
      <c r="G14" s="22"/>
      <c r="H14" s="71">
        <f>Summary!$G$19*B14</f>
        <v>0</v>
      </c>
      <c r="I14" s="24">
        <f>I13*(1-Summary!$G$20)*(1+Summary!$G$15)</f>
        <v>0</v>
      </c>
      <c r="J14" s="24">
        <f t="shared" si="0"/>
        <v>40074.672220351065</v>
      </c>
      <c r="K14" s="71">
        <f t="shared" si="3"/>
        <v>-5694.9826654639764</v>
      </c>
      <c r="L14" s="24">
        <f t="shared" si="4"/>
        <v>-83572.333995284091</v>
      </c>
      <c r="M14" s="24">
        <f>K14/(1+Summary!$G$16)^($A14-1)</f>
        <v>-4114.176647392308</v>
      </c>
      <c r="N14" s="24">
        <f t="shared" si="5"/>
        <v>-72181.628283322512</v>
      </c>
    </row>
    <row r="15" spans="1:14" x14ac:dyDescent="0.4">
      <c r="A15" s="23">
        <v>13</v>
      </c>
      <c r="B15" s="42">
        <f>B14*(1-Summary!$G$20)</f>
        <v>393489.10504460701</v>
      </c>
      <c r="C15" s="25">
        <f>IF(A15&gt;Summary!$F$33,0,(C14*(1+Summary!$F$30)))</f>
        <v>0.10295656759392287</v>
      </c>
      <c r="D15" s="24">
        <f t="shared" si="1"/>
        <v>-40512.287640997296</v>
      </c>
      <c r="E15" s="41">
        <f>E14*(1+Summary!$G$15)</f>
        <v>8.9168749245516973E-2</v>
      </c>
      <c r="F15" s="41">
        <f t="shared" si="2"/>
        <v>35086.931338565453</v>
      </c>
      <c r="G15" s="22"/>
      <c r="H15" s="71">
        <f>Summary!$G$19*B15</f>
        <v>0</v>
      </c>
      <c r="I15" s="24">
        <f>I14*(1-Summary!$G$20)*(1+Summary!$G$15)</f>
        <v>0</v>
      </c>
      <c r="J15" s="24">
        <f t="shared" si="0"/>
        <v>40512.287640997296</v>
      </c>
      <c r="K15" s="71">
        <f t="shared" si="3"/>
        <v>-5425.3563024318428</v>
      </c>
      <c r="L15" s="24">
        <f t="shared" si="4"/>
        <v>-88997.690297715933</v>
      </c>
      <c r="M15" s="24">
        <f>K15/(1+Summary!$G$16)^($A15-1)</f>
        <v>-3805.2357534038379</v>
      </c>
      <c r="N15" s="24">
        <f t="shared" si="5"/>
        <v>-75986.864036726343</v>
      </c>
    </row>
    <row r="16" spans="1:14" x14ac:dyDescent="0.4">
      <c r="A16" s="23">
        <v>14</v>
      </c>
      <c r="B16" s="42">
        <f>B15*(1-Summary!$G$20)</f>
        <v>391521.65951938397</v>
      </c>
      <c r="C16" s="25">
        <f>IF(A16&gt;Summary!$F$33,0,(C15*(1+Summary!$F$30)))</f>
        <v>0.10460387267542563</v>
      </c>
      <c r="D16" s="24">
        <f t="shared" si="1"/>
        <v>-40954.68182203699</v>
      </c>
      <c r="E16" s="41">
        <f>E15*(1+Summary!$G$15)</f>
        <v>9.1460386101126764E-2</v>
      </c>
      <c r="F16" s="41">
        <f t="shared" si="2"/>
        <v>35808.722146596752</v>
      </c>
      <c r="G16" s="22"/>
      <c r="H16" s="71">
        <f>Summary!$G$19*B16</f>
        <v>0</v>
      </c>
      <c r="I16" s="24">
        <f>I15*(1-Summary!$G$20)*(1+Summary!$G$15)</f>
        <v>0</v>
      </c>
      <c r="J16" s="24">
        <f t="shared" si="0"/>
        <v>40954.68182203699</v>
      </c>
      <c r="K16" s="71">
        <f t="shared" si="3"/>
        <v>-5145.9596754402373</v>
      </c>
      <c r="L16" s="24">
        <f t="shared" si="4"/>
        <v>-94143.649973156163</v>
      </c>
      <c r="M16" s="24">
        <f>K16/(1+Summary!$G$16)^($A16-1)</f>
        <v>-3504.1481365418886</v>
      </c>
      <c r="N16" s="24">
        <f t="shared" si="5"/>
        <v>-79491.012173268231</v>
      </c>
    </row>
    <row r="17" spans="1:15" x14ac:dyDescent="0.4">
      <c r="A17" s="43">
        <v>15</v>
      </c>
      <c r="B17" s="44">
        <f>B16*(1-Summary!$G$20)</f>
        <v>389564.05122178706</v>
      </c>
      <c r="C17" s="45">
        <f>IF(A17&gt;Summary!$F$33,0,(C16*(1+Summary!$F$30)))</f>
        <v>0.10627753463823245</v>
      </c>
      <c r="D17" s="46">
        <f t="shared" si="1"/>
        <v>-41401.906947533629</v>
      </c>
      <c r="E17" s="47">
        <f>E16*(1+Summary!$G$15)</f>
        <v>9.381091802392573E-2</v>
      </c>
      <c r="F17" s="47">
        <f t="shared" si="2"/>
        <v>36545.361274235467</v>
      </c>
      <c r="G17" s="79"/>
      <c r="H17" s="77">
        <f>Summary!$G$19*B17</f>
        <v>0</v>
      </c>
      <c r="I17" s="46">
        <f>I16*(1-Summary!$G$20)*(1+Summary!$G$15)</f>
        <v>0</v>
      </c>
      <c r="J17" s="46">
        <f t="shared" si="0"/>
        <v>41401.906947533629</v>
      </c>
      <c r="K17" s="77">
        <f t="shared" si="3"/>
        <v>-4856.545673298162</v>
      </c>
      <c r="L17" s="46">
        <f t="shared" si="4"/>
        <v>-99000.195646454318</v>
      </c>
      <c r="M17" s="46">
        <f>K17/(1+Summary!$G$16)^($A17-1)</f>
        <v>-3210.7488193887898</v>
      </c>
      <c r="N17" s="46">
        <f t="shared" si="5"/>
        <v>-82701.760992657015</v>
      </c>
    </row>
    <row r="18" spans="1:15" x14ac:dyDescent="0.4">
      <c r="A18" s="23">
        <v>16</v>
      </c>
      <c r="B18" s="42">
        <f>B17*(1-Summary!$G$20)</f>
        <v>387616.23096567811</v>
      </c>
      <c r="C18" s="25">
        <f>IF(A18&gt;Summary!$F$33,0,(C17*(1+Summary!$F$30)))</f>
        <v>0.10797797519244416</v>
      </c>
      <c r="D18" s="24">
        <f t="shared" si="1"/>
        <v>-41854.0157714007</v>
      </c>
      <c r="E18" s="41">
        <f>E17*(1+Summary!$G$15)</f>
        <v>9.6221858617140624E-2</v>
      </c>
      <c r="F18" s="41">
        <f t="shared" si="2"/>
        <v>37297.154173688403</v>
      </c>
      <c r="G18" s="22"/>
      <c r="H18" s="71">
        <f>Summary!$G$19*B18</f>
        <v>0</v>
      </c>
      <c r="I18" s="24">
        <f>I17*(1-Summary!$G$20)*(1+Summary!$G$15)</f>
        <v>0</v>
      </c>
      <c r="J18" s="24">
        <f t="shared" si="0"/>
        <v>41854.0157714007</v>
      </c>
      <c r="K18" s="71">
        <f t="shared" si="3"/>
        <v>-4556.8615977122972</v>
      </c>
      <c r="L18" s="24">
        <f t="shared" si="4"/>
        <v>-103557.05724416662</v>
      </c>
      <c r="M18" s="24">
        <f>K18/(1+Summary!$G$16)^($A18-1)</f>
        <v>-2924.8760591249334</v>
      </c>
      <c r="N18" s="24">
        <f t="shared" si="5"/>
        <v>-85626.637051781945</v>
      </c>
    </row>
    <row r="19" spans="1:15" x14ac:dyDescent="0.4">
      <c r="A19" s="23">
        <v>17</v>
      </c>
      <c r="B19" s="42">
        <f>B18*(1-Summary!$G$20)</f>
        <v>385678.14981084975</v>
      </c>
      <c r="C19" s="25">
        <f>IF(A19&gt;Summary!$F$33,0,(C18*(1+Summary!$F$30)))</f>
        <v>0.10970562279552327</v>
      </c>
      <c r="D19" s="24">
        <f t="shared" si="1"/>
        <v>-42311.061623624402</v>
      </c>
      <c r="E19" s="41">
        <f>E18*(1+Summary!$G$15)</f>
        <v>9.8694760383601143E-2</v>
      </c>
      <c r="F19" s="41">
        <f t="shared" si="2"/>
        <v>38064.412580772441</v>
      </c>
      <c r="G19" s="22"/>
      <c r="H19" s="71">
        <f>Summary!$G$19*B19</f>
        <v>0</v>
      </c>
      <c r="I19" s="24">
        <f>I18*(1-Summary!$G$20)*(1+Summary!$G$15)</f>
        <v>0</v>
      </c>
      <c r="J19" s="24">
        <f t="shared" si="0"/>
        <v>42311.061623624402</v>
      </c>
      <c r="K19" s="71">
        <f t="shared" si="3"/>
        <v>-4246.649042851961</v>
      </c>
      <c r="L19" s="24">
        <f t="shared" si="4"/>
        <v>-107803.70628701858</v>
      </c>
      <c r="M19" s="24">
        <f>K19/(1+Summary!$G$16)^($A19-1)</f>
        <v>-2646.3712859760849</v>
      </c>
      <c r="N19" s="24">
        <f t="shared" si="5"/>
        <v>-88273.00833775803</v>
      </c>
    </row>
    <row r="20" spans="1:15" x14ac:dyDescent="0.4">
      <c r="A20" s="23">
        <v>18</v>
      </c>
      <c r="B20" s="42">
        <f>B19*(1-Summary!$G$20)</f>
        <v>383749.75906179548</v>
      </c>
      <c r="C20" s="25">
        <f>IF(A20&gt;Summary!$F$33,0,(C19*(1+Summary!$F$30)))</f>
        <v>0.11146091276025165</v>
      </c>
      <c r="D20" s="24">
        <f t="shared" si="1"/>
        <v>-42773.098416554378</v>
      </c>
      <c r="E20" s="41">
        <f>E19*(1+Summary!$G$15)</f>
        <v>0.10123121572545969</v>
      </c>
      <c r="F20" s="41">
        <f t="shared" si="2"/>
        <v>38847.4546441778</v>
      </c>
      <c r="G20" s="22"/>
      <c r="H20" s="71">
        <f>Summary!$G$19*B20</f>
        <v>0</v>
      </c>
      <c r="I20" s="24">
        <f>I19*(1-Summary!$G$20)*(1+Summary!$G$15)</f>
        <v>0</v>
      </c>
      <c r="J20" s="24">
        <f t="shared" si="0"/>
        <v>42773.098416554378</v>
      </c>
      <c r="K20" s="71">
        <f t="shared" si="3"/>
        <v>-3925.6437723765775</v>
      </c>
      <c r="L20" s="24">
        <f t="shared" si="4"/>
        <v>-111729.35005939516</v>
      </c>
      <c r="M20" s="24">
        <f>K20/(1+Summary!$G$16)^($A20-1)</f>
        <v>-2375.0790428159371</v>
      </c>
      <c r="N20" s="24">
        <f t="shared" si="5"/>
        <v>-90648.087380573968</v>
      </c>
    </row>
    <row r="21" spans="1:15" x14ac:dyDescent="0.4">
      <c r="A21" s="23">
        <v>19</v>
      </c>
      <c r="B21" s="42">
        <f>B20*(1-Summary!$G$20)</f>
        <v>381831.0102664865</v>
      </c>
      <c r="C21" s="25">
        <f>IF(A21&gt;Summary!$F$33,0,(C20*(1+Summary!$F$30)))</f>
        <v>0.11324428736441568</v>
      </c>
      <c r="D21" s="24">
        <f t="shared" si="1"/>
        <v>-43240.180651263152</v>
      </c>
      <c r="E21" s="41">
        <f>E20*(1+Summary!$G$15)</f>
        <v>0.10383285796960401</v>
      </c>
      <c r="F21" s="41">
        <f t="shared" si="2"/>
        <v>39646.605057390501</v>
      </c>
      <c r="G21" s="22"/>
      <c r="H21" s="71">
        <f>Summary!$G$19*B21</f>
        <v>0</v>
      </c>
      <c r="I21" s="24">
        <f>I20*(1-Summary!$G$20)*(1+Summary!$G$15)</f>
        <v>0</v>
      </c>
      <c r="J21" s="24">
        <f t="shared" si="0"/>
        <v>43240.180651263152</v>
      </c>
      <c r="K21" s="71">
        <f t="shared" si="3"/>
        <v>-3593.5755938726506</v>
      </c>
      <c r="L21" s="24">
        <f t="shared" si="4"/>
        <v>-115322.92565326781</v>
      </c>
      <c r="M21" s="24">
        <f>K21/(1+Summary!$G$16)^($A21-1)</f>
        <v>-2110.8469259022759</v>
      </c>
      <c r="N21" s="24">
        <f t="shared" si="5"/>
        <v>-92758.934306476251</v>
      </c>
    </row>
    <row r="22" spans="1:15" x14ac:dyDescent="0.4">
      <c r="A22" s="43">
        <v>20</v>
      </c>
      <c r="B22" s="44">
        <f>B21*(1-Summary!$G$20)</f>
        <v>379921.85521515406</v>
      </c>
      <c r="C22" s="45">
        <f>IF(A22&gt;Summary!$F$33,0,(C21*(1+Summary!$F$30)))</f>
        <v>0.11505619596224632</v>
      </c>
      <c r="D22" s="46">
        <f t="shared" si="1"/>
        <v>-43712.363423974944</v>
      </c>
      <c r="E22" s="47">
        <f>E21*(1+Summary!$G$15)</f>
        <v>0.10650136241942283</v>
      </c>
      <c r="F22" s="47">
        <f t="shared" si="2"/>
        <v>40462.195193328611</v>
      </c>
      <c r="G22" s="79"/>
      <c r="H22" s="77">
        <f>Summary!$G$19*B22</f>
        <v>0</v>
      </c>
      <c r="I22" s="46">
        <f>I21*(1-Summary!$G$20)*(1+Summary!$G$15)</f>
        <v>0</v>
      </c>
      <c r="J22" s="46">
        <f t="shared" si="0"/>
        <v>43712.363423974944</v>
      </c>
      <c r="K22" s="77">
        <f t="shared" si="3"/>
        <v>-3250.1682306463335</v>
      </c>
      <c r="L22" s="46">
        <f t="shared" si="4"/>
        <v>-118573.09388391415</v>
      </c>
      <c r="M22" s="46">
        <f>K22/(1+Summary!$G$16)^($A22-1)</f>
        <v>-1853.5255267256418</v>
      </c>
      <c r="N22" s="46">
        <f t="shared" si="5"/>
        <v>-94612.459833201894</v>
      </c>
    </row>
    <row r="23" spans="1:15" x14ac:dyDescent="0.4">
      <c r="A23" s="23">
        <v>21</v>
      </c>
      <c r="B23" s="42">
        <f>B22*(1-Summary!$G$20)</f>
        <v>378022.24593907828</v>
      </c>
      <c r="C23" s="25">
        <f>IF(A23&gt;Summary!$F$33,0,(C22*(1+Summary!$F$30)))</f>
        <v>0</v>
      </c>
      <c r="D23" s="24">
        <f t="shared" si="1"/>
        <v>0</v>
      </c>
      <c r="E23" s="41">
        <f>E22*(1+Summary!$G$15)</f>
        <v>0.109238447433602</v>
      </c>
      <c r="F23" s="41">
        <f t="shared" si="2"/>
        <v>41294.563241748168</v>
      </c>
      <c r="G23" s="22"/>
      <c r="H23" s="71">
        <f>Summary!$G$19*B23</f>
        <v>0</v>
      </c>
      <c r="I23" s="24">
        <f>I22*(1-Summary!$G$20)*(1+Summary!$G$15)</f>
        <v>0</v>
      </c>
      <c r="J23" s="24">
        <f t="shared" si="0"/>
        <v>0</v>
      </c>
      <c r="K23" s="71">
        <f t="shared" si="3"/>
        <v>41294.563241748168</v>
      </c>
      <c r="L23" s="24">
        <f t="shared" si="4"/>
        <v>-77278.530642165977</v>
      </c>
      <c r="M23" s="24">
        <f>K23/(1+Summary!$G$16)^($A23-1)</f>
        <v>22863.798446670222</v>
      </c>
      <c r="N23" s="24">
        <f t="shared" si="5"/>
        <v>-71748.661386531676</v>
      </c>
    </row>
    <row r="24" spans="1:15" x14ac:dyDescent="0.4">
      <c r="A24" s="23">
        <v>22</v>
      </c>
      <c r="B24" s="42">
        <f>B23*(1-Summary!$G$20)</f>
        <v>376132.1347093829</v>
      </c>
      <c r="C24" s="25">
        <f>IF(A24&gt;Summary!$F$33,0,(C23*(1+Summary!$F$30)))</f>
        <v>0</v>
      </c>
      <c r="D24" s="24">
        <f t="shared" si="1"/>
        <v>0</v>
      </c>
      <c r="E24" s="41">
        <f>E23*(1+Summary!$G$15)</f>
        <v>0.11204587553264558</v>
      </c>
      <c r="F24" s="41">
        <f t="shared" si="2"/>
        <v>42144.054349475795</v>
      </c>
      <c r="G24" s="22"/>
      <c r="H24" s="71">
        <f>Summary!$G$19*B24</f>
        <v>0</v>
      </c>
      <c r="I24" s="24">
        <f>I23*(1-Summary!$G$20)*(1+Summary!$G$15)</f>
        <v>0</v>
      </c>
      <c r="J24" s="24">
        <f t="shared" si="0"/>
        <v>0</v>
      </c>
      <c r="K24" s="71">
        <f t="shared" si="3"/>
        <v>42144.054349475795</v>
      </c>
      <c r="L24" s="24">
        <f t="shared" si="4"/>
        <v>-35134.476292690182</v>
      </c>
      <c r="M24" s="24">
        <f>K24/(1+Summary!$G$16)^($A24-1)</f>
        <v>22654.505899432916</v>
      </c>
      <c r="N24" s="24">
        <f t="shared" si="5"/>
        <v>-49094.15548709876</v>
      </c>
    </row>
    <row r="25" spans="1:15" x14ac:dyDescent="0.4">
      <c r="A25" s="23">
        <v>23</v>
      </c>
      <c r="B25" s="42">
        <f>B24*(1-Summary!$G$20)</f>
        <v>374251.474035836</v>
      </c>
      <c r="C25" s="25">
        <f>IF(A25&gt;Summary!$F$33,0,(C24*(1+Summary!$F$30)))</f>
        <v>0</v>
      </c>
      <c r="D25" s="24">
        <f t="shared" si="1"/>
        <v>0</v>
      </c>
      <c r="E25" s="41">
        <f>E24*(1+Summary!$G$15)</f>
        <v>0.11492545453383458</v>
      </c>
      <c r="F25" s="41">
        <f t="shared" si="2"/>
        <v>43011.020763526045</v>
      </c>
      <c r="G25" s="22"/>
      <c r="H25" s="71">
        <f>Summary!$G$19*B25</f>
        <v>0</v>
      </c>
      <c r="I25" s="24">
        <f>I24*(1-Summary!$G$20)*(1+Summary!$G$15)</f>
        <v>0</v>
      </c>
      <c r="J25" s="24">
        <f t="shared" si="0"/>
        <v>0</v>
      </c>
      <c r="K25" s="71">
        <f t="shared" si="3"/>
        <v>43011.020763526045</v>
      </c>
      <c r="L25" s="24">
        <f t="shared" si="4"/>
        <v>7876.5444708358627</v>
      </c>
      <c r="M25" s="24">
        <f>K25/(1+Summary!$G$16)^($A25-1)</f>
        <v>22447.12919178942</v>
      </c>
      <c r="N25" s="24">
        <f t="shared" si="5"/>
        <v>-26647.026295309341</v>
      </c>
    </row>
    <row r="26" spans="1:15" x14ac:dyDescent="0.4">
      <c r="A26" s="23">
        <v>24</v>
      </c>
      <c r="B26" s="42">
        <f>B25*(1-Summary!$G$20)</f>
        <v>372380.21666565683</v>
      </c>
      <c r="C26" s="25">
        <f>IF(A26&gt;Summary!$F$33,0,(C25*(1+Summary!$F$30)))</f>
        <v>0</v>
      </c>
      <c r="D26" s="24">
        <f t="shared" si="1"/>
        <v>0</v>
      </c>
      <c r="E26" s="41">
        <f>E25*(1+Summary!$G$15)</f>
        <v>0.11787903871535414</v>
      </c>
      <c r="F26" s="41">
        <f t="shared" si="2"/>
        <v>43895.821977162923</v>
      </c>
      <c r="G26" s="22"/>
      <c r="H26" s="71">
        <f>Summary!$G$19*B26</f>
        <v>0</v>
      </c>
      <c r="I26" s="24">
        <f>I25*(1-Summary!$G$20)*(1+Summary!$G$15)</f>
        <v>0</v>
      </c>
      <c r="J26" s="24">
        <f t="shared" si="0"/>
        <v>0</v>
      </c>
      <c r="K26" s="71">
        <f t="shared" si="3"/>
        <v>43895.821977162923</v>
      </c>
      <c r="L26" s="24">
        <f t="shared" si="4"/>
        <v>51772.366447998786</v>
      </c>
      <c r="M26" s="24">
        <f>K26/(1+Summary!$G$16)^($A26-1)</f>
        <v>22241.650786367296</v>
      </c>
      <c r="N26" s="24">
        <f t="shared" si="5"/>
        <v>-4405.3755089420447</v>
      </c>
    </row>
    <row r="27" spans="1:15" x14ac:dyDescent="0.4">
      <c r="A27" s="43">
        <v>25</v>
      </c>
      <c r="B27" s="44">
        <f>B26*(1-Summary!$G$20)</f>
        <v>370518.31558232853</v>
      </c>
      <c r="C27" s="45">
        <f>IF(A27&gt;Summary!$F$33,0,(C26*(1+Summary!$F$30)))</f>
        <v>0</v>
      </c>
      <c r="D27" s="46">
        <f t="shared" si="1"/>
        <v>0</v>
      </c>
      <c r="E27" s="47">
        <f>E26*(1+Summary!$G$15)</f>
        <v>0.12090853001033874</v>
      </c>
      <c r="F27" s="47">
        <f t="shared" si="2"/>
        <v>44798.82487896613</v>
      </c>
      <c r="G27" s="79"/>
      <c r="H27" s="77">
        <f>Summary!$G$19*B27</f>
        <v>0</v>
      </c>
      <c r="I27" s="46">
        <f>I26*(1-Summary!$G$20)*(1+Summary!$G$15)</f>
        <v>0</v>
      </c>
      <c r="J27" s="46">
        <f t="shared" si="0"/>
        <v>0</v>
      </c>
      <c r="K27" s="77">
        <f t="shared" si="3"/>
        <v>44798.82487896613</v>
      </c>
      <c r="L27" s="46">
        <f t="shared" si="4"/>
        <v>96571.191326964909</v>
      </c>
      <c r="M27" s="46">
        <f>K27/(1+Summary!$G$16)^($A27-1)</f>
        <v>22038.05330632918</v>
      </c>
      <c r="N27" s="46">
        <f t="shared" si="5"/>
        <v>17632.677797387136</v>
      </c>
    </row>
    <row r="28" spans="1:15" x14ac:dyDescent="0.4">
      <c r="A28" s="23">
        <v>26</v>
      </c>
      <c r="B28" s="42">
        <f>B27*(1-Summary!$G$20)</f>
        <v>368665.7240044169</v>
      </c>
      <c r="C28" s="25">
        <f>IF(A28&gt;Summary!$F$33,0,(C27*(1+Summary!$F$30)))</f>
        <v>0</v>
      </c>
      <c r="D28" s="24">
        <f t="shared" si="1"/>
        <v>0</v>
      </c>
      <c r="E28" s="41">
        <f>E27*(1+Summary!$G$15)</f>
        <v>0.12401587923160445</v>
      </c>
      <c r="F28" s="41">
        <f t="shared" si="2"/>
        <v>45720.403904963787</v>
      </c>
      <c r="G28" s="22"/>
      <c r="H28" s="71">
        <f>Summary!$G$19*B28</f>
        <v>0</v>
      </c>
      <c r="I28" s="24">
        <f>I27*(1-Summary!$G$20)*(1+Summary!$G$15)</f>
        <v>0</v>
      </c>
      <c r="J28" s="24">
        <f t="shared" si="0"/>
        <v>0</v>
      </c>
      <c r="K28" s="71">
        <f t="shared" si="3"/>
        <v>45720.403904963787</v>
      </c>
      <c r="L28" s="24">
        <f t="shared" si="4"/>
        <v>142291.59523192869</v>
      </c>
      <c r="M28" s="24">
        <f>K28/(1+Summary!$G$16)^($A28-1)</f>
        <v>21836.319533903235</v>
      </c>
      <c r="N28" s="24">
        <f t="shared" si="5"/>
        <v>39468.997331290375</v>
      </c>
    </row>
    <row r="29" spans="1:15" x14ac:dyDescent="0.4">
      <c r="A29" s="23">
        <v>27</v>
      </c>
      <c r="B29" s="42">
        <f>B28*(1-Summary!$G$20)</f>
        <v>366822.3953843948</v>
      </c>
      <c r="C29" s="25">
        <f>IF(A29&gt;Summary!$F$33,0,(C28*(1+Summary!$F$30)))</f>
        <v>0</v>
      </c>
      <c r="D29" s="24">
        <f t="shared" si="1"/>
        <v>0</v>
      </c>
      <c r="E29" s="41">
        <f>E28*(1+Summary!$G$15)</f>
        <v>0.12720308732785671</v>
      </c>
      <c r="F29" s="41">
        <f t="shared" si="2"/>
        <v>46660.941193894752</v>
      </c>
      <c r="G29" s="22"/>
      <c r="H29" s="71">
        <f>Summary!$G$19*B29</f>
        <v>0</v>
      </c>
      <c r="I29" s="24">
        <f>I28*(1-Summary!$G$20)*(1+Summary!$G$15)</f>
        <v>0</v>
      </c>
      <c r="J29" s="24">
        <f t="shared" si="0"/>
        <v>0</v>
      </c>
      <c r="K29" s="71">
        <f t="shared" si="3"/>
        <v>46660.941193894752</v>
      </c>
      <c r="L29" s="24">
        <f t="shared" si="4"/>
        <v>188952.53642582343</v>
      </c>
      <c r="M29" s="24">
        <f>K29/(1+Summary!$G$16)^($A29-1)</f>
        <v>21636.43240892711</v>
      </c>
      <c r="N29" s="24">
        <f t="shared" si="5"/>
        <v>61105.429740217485</v>
      </c>
    </row>
    <row r="30" spans="1:15" x14ac:dyDescent="0.4">
      <c r="A30" s="23">
        <v>28</v>
      </c>
      <c r="B30" s="42">
        <f>B29*(1-Summary!$G$20)</f>
        <v>364988.28340747283</v>
      </c>
      <c r="C30" s="25">
        <f>IF(A30&gt;Summary!$F$33,0,(C29*(1+Summary!$F$30)))</f>
        <v>0</v>
      </c>
      <c r="D30" s="24">
        <f t="shared" si="1"/>
        <v>0</v>
      </c>
      <c r="E30" s="41">
        <f>E29*(1+Summary!$G$15)</f>
        <v>0.13047220667218262</v>
      </c>
      <c r="F30" s="41">
        <f t="shared" si="2"/>
        <v>47620.826745664956</v>
      </c>
      <c r="G30" s="22"/>
      <c r="H30" s="71">
        <f>Summary!$G$19*B30</f>
        <v>0</v>
      </c>
      <c r="I30" s="24">
        <f>I29*(1-Summary!$G$20)*(1+Summary!$G$15)</f>
        <v>0</v>
      </c>
      <c r="J30" s="24">
        <f t="shared" si="0"/>
        <v>0</v>
      </c>
      <c r="K30" s="71">
        <f t="shared" si="3"/>
        <v>47620.826745664956</v>
      </c>
      <c r="L30" s="24">
        <f t="shared" si="4"/>
        <v>236573.3631714884</v>
      </c>
      <c r="M30" s="24">
        <f>K30/(1+Summary!$G$16)^($A30-1)</f>
        <v>21438.3750274052</v>
      </c>
      <c r="N30" s="24">
        <f t="shared" si="5"/>
        <v>82543.804767622685</v>
      </c>
    </row>
    <row r="31" spans="1:15" x14ac:dyDescent="0.4">
      <c r="A31" s="23">
        <v>29</v>
      </c>
      <c r="B31" s="42">
        <f>B30*(1-Summary!$G$20)</f>
        <v>363163.34199043544</v>
      </c>
      <c r="C31" s="25">
        <f>IF(A31&gt;Summary!$F$33,0,(C30*(1+Summary!$F$30)))</f>
        <v>0</v>
      </c>
      <c r="D31" s="24">
        <f t="shared" si="1"/>
        <v>0</v>
      </c>
      <c r="E31" s="41">
        <f>E30*(1+Summary!$G$15)</f>
        <v>0.13382534238365773</v>
      </c>
      <c r="F31" s="41">
        <f t="shared" si="2"/>
        <v>48600.45858306341</v>
      </c>
      <c r="G31" s="22"/>
      <c r="H31" s="71">
        <f>Summary!$G$19*B31</f>
        <v>0</v>
      </c>
      <c r="I31" s="24">
        <f>I30*(1-Summary!$G$20)*(1+Summary!$G$15)</f>
        <v>0</v>
      </c>
      <c r="J31" s="24">
        <f t="shared" si="0"/>
        <v>0</v>
      </c>
      <c r="K31" s="71">
        <f t="shared" si="3"/>
        <v>48600.45858306341</v>
      </c>
      <c r="L31" s="24">
        <f t="shared" si="4"/>
        <v>285173.82175455178</v>
      </c>
      <c r="M31" s="24">
        <f>K31/(1+Summary!$G$16)^($A31-1)</f>
        <v>21242.130640079096</v>
      </c>
      <c r="N31" s="24">
        <f t="shared" si="5"/>
        <v>103785.93540770178</v>
      </c>
    </row>
    <row r="32" spans="1:15" x14ac:dyDescent="0.4">
      <c r="A32" s="43">
        <v>30</v>
      </c>
      <c r="B32" s="44">
        <f>B31*(1-Summary!$G$20)</f>
        <v>361347.52528048324</v>
      </c>
      <c r="C32" s="45">
        <f>IF(A32&gt;Summary!$F$33,0,(C31*(1+Summary!$F$30)))</f>
        <v>0</v>
      </c>
      <c r="D32" s="46">
        <f t="shared" si="1"/>
        <v>0</v>
      </c>
      <c r="E32" s="47">
        <f>E31*(1+Summary!$G$15)</f>
        <v>0.13726465368291774</v>
      </c>
      <c r="F32" s="47">
        <f t="shared" si="2"/>
        <v>49600.242916804891</v>
      </c>
      <c r="G32" s="48"/>
      <c r="H32" s="77">
        <f>Summary!$G$19*B32</f>
        <v>0</v>
      </c>
      <c r="I32" s="46">
        <f>I31*(1-Summary!$G$20)*(1+Summary!$G$15)</f>
        <v>0</v>
      </c>
      <c r="J32" s="46">
        <f t="shared" si="0"/>
        <v>0</v>
      </c>
      <c r="K32" s="77">
        <f t="shared" si="3"/>
        <v>49600.242916804891</v>
      </c>
      <c r="L32" s="46">
        <f t="shared" si="4"/>
        <v>334774.0646713567</v>
      </c>
      <c r="M32" s="46">
        <f>K32/(1+Summary!$G$16)^($A32-1)</f>
        <v>21047.68265101115</v>
      </c>
      <c r="N32" s="46">
        <f t="shared" si="5"/>
        <v>124833.61805871292</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D1102"/>
  <sheetViews>
    <sheetView workbookViewId="0">
      <selection activeCell="H3" sqref="H3:H32"/>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Summary!G25</f>
        <v>SITE 4</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149</v>
      </c>
      <c r="H2" s="55" t="s">
        <v>151</v>
      </c>
      <c r="I2" s="55" t="s">
        <v>108</v>
      </c>
      <c r="J2" s="40" t="s">
        <v>45</v>
      </c>
      <c r="K2" s="40" t="s">
        <v>33</v>
      </c>
      <c r="L2" s="40" t="s">
        <v>34</v>
      </c>
      <c r="M2" s="40" t="s">
        <v>35</v>
      </c>
      <c r="N2" s="40" t="s">
        <v>36</v>
      </c>
    </row>
    <row r="3" spans="1:14" x14ac:dyDescent="0.4">
      <c r="A3" s="23">
        <v>1</v>
      </c>
      <c r="B3" s="42">
        <f>Summary!G28</f>
        <v>0</v>
      </c>
      <c r="C3" s="25">
        <f>Summary!G29</f>
        <v>0</v>
      </c>
      <c r="D3" s="24">
        <f>B3*C3*-1</f>
        <v>0</v>
      </c>
      <c r="E3" s="41">
        <f>VLOOKUP(Summary!G26,Summary!N4:X6,11,FALSE)</f>
        <v>6.5761E-2</v>
      </c>
      <c r="F3" s="41">
        <f>B3*E3</f>
        <v>0</v>
      </c>
      <c r="G3" s="22">
        <f>IF(AND(Summary!$G$27&lt;=40,Summary!G17="Yes"),Summary!$G$27*Summary!O13,0)+(Summary!G18*Summary!G27)</f>
        <v>0</v>
      </c>
      <c r="H3" s="71">
        <f>Summary!$G$19*B3</f>
        <v>0</v>
      </c>
      <c r="I3" s="71">
        <f>IFERROR('Demand Charge Calculations'!B52,0)</f>
        <v>0</v>
      </c>
      <c r="J3" s="24">
        <f t="shared" ref="J3:J32" si="0">D3*-1-H3</f>
        <v>0</v>
      </c>
      <c r="K3" s="24">
        <f>F3+D3+G3+H3+I3</f>
        <v>0</v>
      </c>
      <c r="L3" s="24">
        <f>K3</f>
        <v>0</v>
      </c>
      <c r="M3" s="24">
        <f>K3/(1+Summary!$G$16)^($A3-1)</f>
        <v>0</v>
      </c>
      <c r="N3" s="24">
        <f>M3</f>
        <v>0</v>
      </c>
    </row>
    <row r="4" spans="1:14" x14ac:dyDescent="0.4">
      <c r="A4" s="23">
        <v>2</v>
      </c>
      <c r="B4" s="42">
        <f>B3*(1-Summary!$G$20)</f>
        <v>0</v>
      </c>
      <c r="C4" s="25">
        <f>IF(A4&gt;Summary!$G$33,0,(C3*(1+Summary!$G$30)))</f>
        <v>0</v>
      </c>
      <c r="D4" s="24">
        <f t="shared" ref="D4:D32" si="1">B4*C4*-1</f>
        <v>0</v>
      </c>
      <c r="E4" s="41">
        <f>E3*(1+Summary!$G$15)</f>
        <v>6.7451057699999997E-2</v>
      </c>
      <c r="F4" s="41">
        <f t="shared" ref="F4:F32" si="2">B4*E4</f>
        <v>0</v>
      </c>
      <c r="G4" s="22"/>
      <c r="H4" s="71">
        <f>Summary!$G$19*B4</f>
        <v>0</v>
      </c>
      <c r="I4" s="71">
        <f>I3*(1-Summary!$G$20)*(1+Summary!$G$15)</f>
        <v>0</v>
      </c>
      <c r="J4" s="24">
        <f t="shared" si="0"/>
        <v>0</v>
      </c>
      <c r="K4" s="71">
        <f t="shared" ref="K4:K32" si="3">F4+D4+G4+H4+I4</f>
        <v>0</v>
      </c>
      <c r="L4" s="24">
        <f t="shared" ref="L4:L32" si="4">L3+K4</f>
        <v>0</v>
      </c>
      <c r="M4" s="24">
        <f>K4/(1+Summary!$G$16)^($A4-1)</f>
        <v>0</v>
      </c>
      <c r="N4" s="24">
        <f>M4+N3</f>
        <v>0</v>
      </c>
    </row>
    <row r="5" spans="1:14" x14ac:dyDescent="0.4">
      <c r="A5" s="23">
        <v>3</v>
      </c>
      <c r="B5" s="42">
        <f>B4*(1-Summary!$G$20)</f>
        <v>0</v>
      </c>
      <c r="C5" s="25">
        <f>IF(A5&gt;Summary!$G$33,0,(C4*(1+Summary!$G$30)))</f>
        <v>0</v>
      </c>
      <c r="D5" s="24">
        <f t="shared" si="1"/>
        <v>0</v>
      </c>
      <c r="E5" s="41">
        <f>E4*(1+Summary!$G$15)</f>
        <v>6.9184549882889995E-2</v>
      </c>
      <c r="F5" s="41">
        <f t="shared" si="2"/>
        <v>0</v>
      </c>
      <c r="G5" s="22"/>
      <c r="H5" s="71">
        <f>Summary!$G$19*B5</f>
        <v>0</v>
      </c>
      <c r="I5" s="71">
        <f>I4*(1-Summary!$G$20)*(1+Summary!$G$15)</f>
        <v>0</v>
      </c>
      <c r="J5" s="24">
        <f t="shared" si="0"/>
        <v>0</v>
      </c>
      <c r="K5" s="71">
        <f t="shared" si="3"/>
        <v>0</v>
      </c>
      <c r="L5" s="24">
        <f t="shared" si="4"/>
        <v>0</v>
      </c>
      <c r="M5" s="24">
        <f>K5/(1+Summary!$G$16)^($A5-1)</f>
        <v>0</v>
      </c>
      <c r="N5" s="24">
        <f t="shared" ref="N5:N32" si="5">M5+N4</f>
        <v>0</v>
      </c>
    </row>
    <row r="6" spans="1:14" x14ac:dyDescent="0.4">
      <c r="A6" s="23">
        <v>4</v>
      </c>
      <c r="B6" s="42">
        <f>B5*(1-Summary!$G$20)</f>
        <v>0</v>
      </c>
      <c r="C6" s="25">
        <f>IF(A6&gt;Summary!$G$33,0,(C5*(1+Summary!$G$30)))</f>
        <v>0</v>
      </c>
      <c r="D6" s="24">
        <f t="shared" si="1"/>
        <v>0</v>
      </c>
      <c r="E6" s="41">
        <f>E5*(1+Summary!$G$15)</f>
        <v>7.0962592814880265E-2</v>
      </c>
      <c r="F6" s="41">
        <f t="shared" si="2"/>
        <v>0</v>
      </c>
      <c r="G6" s="22"/>
      <c r="H6" s="71">
        <f>Summary!$G$19*B6</f>
        <v>0</v>
      </c>
      <c r="I6" s="71">
        <f>I5*(1-Summary!$G$20)*(1+Summary!$G$15)</f>
        <v>0</v>
      </c>
      <c r="J6" s="24">
        <f t="shared" si="0"/>
        <v>0</v>
      </c>
      <c r="K6" s="71">
        <f t="shared" si="3"/>
        <v>0</v>
      </c>
      <c r="L6" s="24">
        <f t="shared" si="4"/>
        <v>0</v>
      </c>
      <c r="M6" s="24">
        <f>K6/(1+Summary!$G$16)^($A6-1)</f>
        <v>0</v>
      </c>
      <c r="N6" s="24">
        <f t="shared" si="5"/>
        <v>0</v>
      </c>
    </row>
    <row r="7" spans="1:14" x14ac:dyDescent="0.4">
      <c r="A7" s="43">
        <v>5</v>
      </c>
      <c r="B7" s="44">
        <f>B6*(1-Summary!$G$20)</f>
        <v>0</v>
      </c>
      <c r="C7" s="45">
        <f>IF(A7&gt;Summary!$G$33,0,(C6*(1+Summary!$G$30)))</f>
        <v>0</v>
      </c>
      <c r="D7" s="46">
        <f t="shared" si="1"/>
        <v>0</v>
      </c>
      <c r="E7" s="47">
        <f>E6*(1+Summary!$G$15)</f>
        <v>7.2786331450222688E-2</v>
      </c>
      <c r="F7" s="47">
        <f t="shared" si="2"/>
        <v>0</v>
      </c>
      <c r="G7" s="79"/>
      <c r="H7" s="77">
        <f>Summary!$G$19*B7</f>
        <v>0</v>
      </c>
      <c r="I7" s="77">
        <f>I6*(1-Summary!$G$20)*(1+Summary!$G$15)</f>
        <v>0</v>
      </c>
      <c r="J7" s="46">
        <f t="shared" si="0"/>
        <v>0</v>
      </c>
      <c r="K7" s="77">
        <f t="shared" si="3"/>
        <v>0</v>
      </c>
      <c r="L7" s="46">
        <f t="shared" si="4"/>
        <v>0</v>
      </c>
      <c r="M7" s="46">
        <f>K7/(1+Summary!$G$16)^($A7-1)</f>
        <v>0</v>
      </c>
      <c r="N7" s="46">
        <f t="shared" si="5"/>
        <v>0</v>
      </c>
    </row>
    <row r="8" spans="1:14" x14ac:dyDescent="0.4">
      <c r="A8" s="23">
        <v>6</v>
      </c>
      <c r="B8" s="42">
        <f>B7*(1-Summary!$G$20)</f>
        <v>0</v>
      </c>
      <c r="C8" s="25">
        <f>IF(A8&gt;Summary!$G$33,0,(C7*(1+Summary!$G$30)))</f>
        <v>0</v>
      </c>
      <c r="D8" s="24">
        <f t="shared" si="1"/>
        <v>0</v>
      </c>
      <c r="E8" s="41">
        <f>E7*(1+Summary!$G$15)</f>
        <v>7.4656940168493419E-2</v>
      </c>
      <c r="F8" s="41">
        <f t="shared" si="2"/>
        <v>0</v>
      </c>
      <c r="G8" s="22"/>
      <c r="H8" s="71">
        <f>Summary!$G$19*B8</f>
        <v>0</v>
      </c>
      <c r="I8" s="71">
        <f>I7*(1-Summary!$G$20)*(1+Summary!$G$15)</f>
        <v>0</v>
      </c>
      <c r="J8" s="24">
        <f t="shared" si="0"/>
        <v>0</v>
      </c>
      <c r="K8" s="71">
        <f t="shared" si="3"/>
        <v>0</v>
      </c>
      <c r="L8" s="24">
        <f t="shared" si="4"/>
        <v>0</v>
      </c>
      <c r="M8" s="24">
        <f>K8/(1+Summary!$G$16)^($A8-1)</f>
        <v>0</v>
      </c>
      <c r="N8" s="24">
        <f t="shared" si="5"/>
        <v>0</v>
      </c>
    </row>
    <row r="9" spans="1:14" x14ac:dyDescent="0.4">
      <c r="A9" s="23">
        <v>7</v>
      </c>
      <c r="B9" s="42">
        <f>B8*(1-Summary!$G$20)</f>
        <v>0</v>
      </c>
      <c r="C9" s="25">
        <f>IF(A9&gt;Summary!$G$33,0,(C8*(1+Summary!$G$30)))</f>
        <v>0</v>
      </c>
      <c r="D9" s="24">
        <f t="shared" si="1"/>
        <v>0</v>
      </c>
      <c r="E9" s="41">
        <f>E8*(1+Summary!$G$15)</f>
        <v>7.65756235308237E-2</v>
      </c>
      <c r="F9" s="41">
        <f t="shared" si="2"/>
        <v>0</v>
      </c>
      <c r="G9" s="22"/>
      <c r="H9" s="71">
        <f>Summary!$G$19*B9</f>
        <v>0</v>
      </c>
      <c r="I9" s="71">
        <f>I8*(1-Summary!$G$20)*(1+Summary!$G$15)</f>
        <v>0</v>
      </c>
      <c r="J9" s="24">
        <f t="shared" si="0"/>
        <v>0</v>
      </c>
      <c r="K9" s="71">
        <f t="shared" si="3"/>
        <v>0</v>
      </c>
      <c r="L9" s="24">
        <f t="shared" si="4"/>
        <v>0</v>
      </c>
      <c r="M9" s="24">
        <f>K9/(1+Summary!$G$16)^($A9-1)</f>
        <v>0</v>
      </c>
      <c r="N9" s="24">
        <f t="shared" si="5"/>
        <v>0</v>
      </c>
    </row>
    <row r="10" spans="1:14" x14ac:dyDescent="0.4">
      <c r="A10" s="23">
        <v>8</v>
      </c>
      <c r="B10" s="42">
        <f>B9*(1-Summary!$G$20)</f>
        <v>0</v>
      </c>
      <c r="C10" s="25">
        <f>IF(A10&gt;Summary!$G$33,0,(C9*(1+Summary!$G$30)))</f>
        <v>0</v>
      </c>
      <c r="D10" s="24">
        <f t="shared" si="1"/>
        <v>0</v>
      </c>
      <c r="E10" s="41">
        <f>E9*(1+Summary!$G$15)</f>
        <v>7.8543617055565867E-2</v>
      </c>
      <c r="F10" s="41">
        <f t="shared" si="2"/>
        <v>0</v>
      </c>
      <c r="G10" s="22"/>
      <c r="H10" s="71">
        <f>Summary!$G$19*B10</f>
        <v>0</v>
      </c>
      <c r="I10" s="71">
        <f>I9*(1-Summary!$G$20)*(1+Summary!$G$15)</f>
        <v>0</v>
      </c>
      <c r="J10" s="24">
        <f t="shared" si="0"/>
        <v>0</v>
      </c>
      <c r="K10" s="71">
        <f t="shared" si="3"/>
        <v>0</v>
      </c>
      <c r="L10" s="24">
        <f t="shared" si="4"/>
        <v>0</v>
      </c>
      <c r="M10" s="24">
        <f>K10/(1+Summary!$G$16)^($A10-1)</f>
        <v>0</v>
      </c>
      <c r="N10" s="24">
        <f t="shared" si="5"/>
        <v>0</v>
      </c>
    </row>
    <row r="11" spans="1:14" x14ac:dyDescent="0.4">
      <c r="A11" s="23">
        <v>9</v>
      </c>
      <c r="B11" s="42">
        <f>B10*(1-Summary!$G$20)</f>
        <v>0</v>
      </c>
      <c r="C11" s="25">
        <f>IF(A11&gt;Summary!$G$33,0,(C10*(1+Summary!$G$30)))</f>
        <v>0</v>
      </c>
      <c r="D11" s="24">
        <f t="shared" si="1"/>
        <v>0</v>
      </c>
      <c r="E11" s="41">
        <f>E10*(1+Summary!$G$15)</f>
        <v>8.0562188013893921E-2</v>
      </c>
      <c r="F11" s="41">
        <f t="shared" si="2"/>
        <v>0</v>
      </c>
      <c r="G11" s="22"/>
      <c r="H11" s="71">
        <f>Summary!$G$19*B11</f>
        <v>0</v>
      </c>
      <c r="I11" s="71">
        <f>I10*(1-Summary!$G$20)*(1+Summary!$G$15)</f>
        <v>0</v>
      </c>
      <c r="J11" s="24">
        <f t="shared" si="0"/>
        <v>0</v>
      </c>
      <c r="K11" s="71">
        <f t="shared" si="3"/>
        <v>0</v>
      </c>
      <c r="L11" s="24">
        <f t="shared" si="4"/>
        <v>0</v>
      </c>
      <c r="M11" s="24">
        <f>K11/(1+Summary!$G$16)^($A11-1)</f>
        <v>0</v>
      </c>
      <c r="N11" s="24">
        <f t="shared" si="5"/>
        <v>0</v>
      </c>
    </row>
    <row r="12" spans="1:14" x14ac:dyDescent="0.4">
      <c r="A12" s="43">
        <v>10</v>
      </c>
      <c r="B12" s="44">
        <f>B11*(1-Summary!$G$20)</f>
        <v>0</v>
      </c>
      <c r="C12" s="45">
        <f>IF(A12&gt;Summary!$G$33,0,(C11*(1+Summary!$G$30)))</f>
        <v>0</v>
      </c>
      <c r="D12" s="46">
        <f t="shared" si="1"/>
        <v>0</v>
      </c>
      <c r="E12" s="47">
        <f>E11*(1+Summary!$G$15)</f>
        <v>8.2632636245851002E-2</v>
      </c>
      <c r="F12" s="47">
        <f t="shared" si="2"/>
        <v>0</v>
      </c>
      <c r="G12" s="79"/>
      <c r="H12" s="77">
        <f>Summary!$G$19*B12</f>
        <v>0</v>
      </c>
      <c r="I12" s="77">
        <f>I11*(1-Summary!$G$20)*(1+Summary!$G$15)</f>
        <v>0</v>
      </c>
      <c r="J12" s="46">
        <f t="shared" si="0"/>
        <v>0</v>
      </c>
      <c r="K12" s="77">
        <f t="shared" si="3"/>
        <v>0</v>
      </c>
      <c r="L12" s="46">
        <f t="shared" si="4"/>
        <v>0</v>
      </c>
      <c r="M12" s="46">
        <f>K12/(1+Summary!$G$16)^($A12-1)</f>
        <v>0</v>
      </c>
      <c r="N12" s="46">
        <f t="shared" si="5"/>
        <v>0</v>
      </c>
    </row>
    <row r="13" spans="1:14" x14ac:dyDescent="0.4">
      <c r="A13" s="23">
        <v>11</v>
      </c>
      <c r="B13" s="42">
        <f>B12*(1-Summary!$G$20)</f>
        <v>0</v>
      </c>
      <c r="C13" s="25">
        <f>IF(A13&gt;Summary!$G$33,0,(C12*(1+Summary!$G$30)))</f>
        <v>0</v>
      </c>
      <c r="D13" s="24">
        <f t="shared" si="1"/>
        <v>0</v>
      </c>
      <c r="E13" s="41">
        <f>E12*(1+Summary!$G$15)</f>
        <v>8.4756294997369377E-2</v>
      </c>
      <c r="F13" s="41">
        <f t="shared" si="2"/>
        <v>0</v>
      </c>
      <c r="G13" s="22"/>
      <c r="H13" s="71">
        <f>Summary!$G$19*B13</f>
        <v>0</v>
      </c>
      <c r="I13" s="24">
        <f>I12*(1-Summary!$G$20)*(1+Summary!$G$15)</f>
        <v>0</v>
      </c>
      <c r="J13" s="24">
        <f t="shared" si="0"/>
        <v>0</v>
      </c>
      <c r="K13" s="71">
        <f t="shared" si="3"/>
        <v>0</v>
      </c>
      <c r="L13" s="24">
        <f t="shared" si="4"/>
        <v>0</v>
      </c>
      <c r="M13" s="24">
        <f>K13/(1+Summary!$G$16)^($A13-1)</f>
        <v>0</v>
      </c>
      <c r="N13" s="24">
        <f t="shared" si="5"/>
        <v>0</v>
      </c>
    </row>
    <row r="14" spans="1:14" x14ac:dyDescent="0.4">
      <c r="A14" s="23">
        <v>12</v>
      </c>
      <c r="B14" s="42">
        <f>B13*(1-Summary!$G$20)</f>
        <v>0</v>
      </c>
      <c r="C14" s="25">
        <f>IF(A14&gt;Summary!$G$33,0,(C13*(1+Summary!$G$30)))</f>
        <v>0</v>
      </c>
      <c r="D14" s="24">
        <f t="shared" si="1"/>
        <v>0</v>
      </c>
      <c r="E14" s="41">
        <f>E13*(1+Summary!$G$15)</f>
        <v>8.6934531778801769E-2</v>
      </c>
      <c r="F14" s="41">
        <f t="shared" si="2"/>
        <v>0</v>
      </c>
      <c r="G14" s="22"/>
      <c r="H14" s="71">
        <f>Summary!$G$19*B14</f>
        <v>0</v>
      </c>
      <c r="I14" s="24">
        <f>I13*(1-Summary!$G$20)*(1+Summary!$G$15)</f>
        <v>0</v>
      </c>
      <c r="J14" s="24">
        <f t="shared" si="0"/>
        <v>0</v>
      </c>
      <c r="K14" s="71">
        <f t="shared" si="3"/>
        <v>0</v>
      </c>
      <c r="L14" s="24">
        <f t="shared" si="4"/>
        <v>0</v>
      </c>
      <c r="M14" s="24">
        <f>K14/(1+Summary!$G$16)^($A14-1)</f>
        <v>0</v>
      </c>
      <c r="N14" s="24">
        <f t="shared" si="5"/>
        <v>0</v>
      </c>
    </row>
    <row r="15" spans="1:14" x14ac:dyDescent="0.4">
      <c r="A15" s="23">
        <v>13</v>
      </c>
      <c r="B15" s="42">
        <f>B14*(1-Summary!$G$20)</f>
        <v>0</v>
      </c>
      <c r="C15" s="25">
        <f>IF(A15&gt;Summary!$G$33,0,(C14*(1+Summary!$G$30)))</f>
        <v>0</v>
      </c>
      <c r="D15" s="24">
        <f t="shared" si="1"/>
        <v>0</v>
      </c>
      <c r="E15" s="41">
        <f>E14*(1+Summary!$G$15)</f>
        <v>8.9168749245516973E-2</v>
      </c>
      <c r="F15" s="41">
        <f t="shared" si="2"/>
        <v>0</v>
      </c>
      <c r="G15" s="22"/>
      <c r="H15" s="71">
        <f>Summary!$G$19*B15</f>
        <v>0</v>
      </c>
      <c r="I15" s="24">
        <f>I14*(1-Summary!$G$20)*(1+Summary!$G$15)</f>
        <v>0</v>
      </c>
      <c r="J15" s="24">
        <f t="shared" si="0"/>
        <v>0</v>
      </c>
      <c r="K15" s="71">
        <f t="shared" si="3"/>
        <v>0</v>
      </c>
      <c r="L15" s="24">
        <f t="shared" si="4"/>
        <v>0</v>
      </c>
      <c r="M15" s="24">
        <f>K15/(1+Summary!$G$16)^($A15-1)</f>
        <v>0</v>
      </c>
      <c r="N15" s="24">
        <f t="shared" si="5"/>
        <v>0</v>
      </c>
    </row>
    <row r="16" spans="1:14" x14ac:dyDescent="0.4">
      <c r="A16" s="23">
        <v>14</v>
      </c>
      <c r="B16" s="42">
        <f>B15*(1-Summary!$G$20)</f>
        <v>0</v>
      </c>
      <c r="C16" s="25">
        <f>IF(A16&gt;Summary!$G$33,0,(C15*(1+Summary!$G$30)))</f>
        <v>0</v>
      </c>
      <c r="D16" s="24">
        <f t="shared" si="1"/>
        <v>0</v>
      </c>
      <c r="E16" s="41">
        <f>E15*(1+Summary!$G$15)</f>
        <v>9.1460386101126764E-2</v>
      </c>
      <c r="F16" s="41">
        <f t="shared" si="2"/>
        <v>0</v>
      </c>
      <c r="G16" s="22"/>
      <c r="H16" s="71">
        <f>Summary!$G$19*B16</f>
        <v>0</v>
      </c>
      <c r="I16" s="24">
        <f>I15*(1-Summary!$G$20)*(1+Summary!$G$15)</f>
        <v>0</v>
      </c>
      <c r="J16" s="24">
        <f t="shared" si="0"/>
        <v>0</v>
      </c>
      <c r="K16" s="71">
        <f t="shared" si="3"/>
        <v>0</v>
      </c>
      <c r="L16" s="24">
        <f t="shared" si="4"/>
        <v>0</v>
      </c>
      <c r="M16" s="24">
        <f>K16/(1+Summary!$G$16)^($A16-1)</f>
        <v>0</v>
      </c>
      <c r="N16" s="24">
        <f t="shared" si="5"/>
        <v>0</v>
      </c>
    </row>
    <row r="17" spans="1:15" x14ac:dyDescent="0.4">
      <c r="A17" s="43">
        <v>15</v>
      </c>
      <c r="B17" s="44">
        <f>B16*(1-Summary!$G$20)</f>
        <v>0</v>
      </c>
      <c r="C17" s="45">
        <f>IF(A17&gt;Summary!$G$33,0,(C16*(1+Summary!$G$30)))</f>
        <v>0</v>
      </c>
      <c r="D17" s="46">
        <f t="shared" si="1"/>
        <v>0</v>
      </c>
      <c r="E17" s="47">
        <f>E16*(1+Summary!$G$15)</f>
        <v>9.381091802392573E-2</v>
      </c>
      <c r="F17" s="47">
        <f t="shared" si="2"/>
        <v>0</v>
      </c>
      <c r="G17" s="79"/>
      <c r="H17" s="77">
        <f>Summary!$G$19*B17</f>
        <v>0</v>
      </c>
      <c r="I17" s="46">
        <f>I16*(1-Summary!$G$20)*(1+Summary!$G$15)</f>
        <v>0</v>
      </c>
      <c r="J17" s="46">
        <f t="shared" si="0"/>
        <v>0</v>
      </c>
      <c r="K17" s="77">
        <f t="shared" si="3"/>
        <v>0</v>
      </c>
      <c r="L17" s="46">
        <f t="shared" si="4"/>
        <v>0</v>
      </c>
      <c r="M17" s="46">
        <f>K17/(1+Summary!$G$16)^($A17-1)</f>
        <v>0</v>
      </c>
      <c r="N17" s="46">
        <f t="shared" si="5"/>
        <v>0</v>
      </c>
    </row>
    <row r="18" spans="1:15" x14ac:dyDescent="0.4">
      <c r="A18" s="23">
        <v>16</v>
      </c>
      <c r="B18" s="42">
        <f>B17*(1-Summary!$G$20)</f>
        <v>0</v>
      </c>
      <c r="C18" s="25">
        <f>IF(A18&gt;Summary!$G$33,0,(C17*(1+Summary!$G$30)))</f>
        <v>0</v>
      </c>
      <c r="D18" s="24">
        <f t="shared" si="1"/>
        <v>0</v>
      </c>
      <c r="E18" s="41">
        <f>E17*(1+Summary!$G$15)</f>
        <v>9.6221858617140624E-2</v>
      </c>
      <c r="F18" s="41">
        <f t="shared" si="2"/>
        <v>0</v>
      </c>
      <c r="G18" s="22"/>
      <c r="H18" s="71">
        <f>Summary!$G$19*B18</f>
        <v>0</v>
      </c>
      <c r="I18" s="24">
        <f>I17*(1-Summary!$G$20)*(1+Summary!$G$15)</f>
        <v>0</v>
      </c>
      <c r="J18" s="24">
        <f t="shared" si="0"/>
        <v>0</v>
      </c>
      <c r="K18" s="71">
        <f t="shared" si="3"/>
        <v>0</v>
      </c>
      <c r="L18" s="24">
        <f t="shared" si="4"/>
        <v>0</v>
      </c>
      <c r="M18" s="24">
        <f>K18/(1+Summary!$G$16)^($A18-1)</f>
        <v>0</v>
      </c>
      <c r="N18" s="24">
        <f t="shared" si="5"/>
        <v>0</v>
      </c>
    </row>
    <row r="19" spans="1:15" x14ac:dyDescent="0.4">
      <c r="A19" s="23">
        <v>17</v>
      </c>
      <c r="B19" s="42">
        <f>B18*(1-Summary!$G$20)</f>
        <v>0</v>
      </c>
      <c r="C19" s="25">
        <f>IF(A19&gt;Summary!$G$33,0,(C18*(1+Summary!$G$30)))</f>
        <v>0</v>
      </c>
      <c r="D19" s="24">
        <f t="shared" si="1"/>
        <v>0</v>
      </c>
      <c r="E19" s="41">
        <f>E18*(1+Summary!$G$15)</f>
        <v>9.8694760383601143E-2</v>
      </c>
      <c r="F19" s="41">
        <f t="shared" si="2"/>
        <v>0</v>
      </c>
      <c r="G19" s="22"/>
      <c r="H19" s="71">
        <f>Summary!$G$19*B19</f>
        <v>0</v>
      </c>
      <c r="I19" s="24">
        <f>I18*(1-Summary!$G$20)*(1+Summary!$G$15)</f>
        <v>0</v>
      </c>
      <c r="J19" s="24">
        <f t="shared" si="0"/>
        <v>0</v>
      </c>
      <c r="K19" s="71">
        <f t="shared" si="3"/>
        <v>0</v>
      </c>
      <c r="L19" s="24">
        <f t="shared" si="4"/>
        <v>0</v>
      </c>
      <c r="M19" s="24">
        <f>K19/(1+Summary!$G$16)^($A19-1)</f>
        <v>0</v>
      </c>
      <c r="N19" s="24">
        <f t="shared" si="5"/>
        <v>0</v>
      </c>
    </row>
    <row r="20" spans="1:15" x14ac:dyDescent="0.4">
      <c r="A20" s="23">
        <v>18</v>
      </c>
      <c r="B20" s="42">
        <f>B19*(1-Summary!$G$20)</f>
        <v>0</v>
      </c>
      <c r="C20" s="25">
        <f>IF(A20&gt;Summary!$G$33,0,(C19*(1+Summary!$G$30)))</f>
        <v>0</v>
      </c>
      <c r="D20" s="24">
        <f t="shared" si="1"/>
        <v>0</v>
      </c>
      <c r="E20" s="41">
        <f>E19*(1+Summary!$G$15)</f>
        <v>0.10123121572545969</v>
      </c>
      <c r="F20" s="41">
        <f t="shared" si="2"/>
        <v>0</v>
      </c>
      <c r="G20" s="22"/>
      <c r="H20" s="71">
        <f>Summary!$G$19*B20</f>
        <v>0</v>
      </c>
      <c r="I20" s="24">
        <f>I19*(1-Summary!$G$20)*(1+Summary!$G$15)</f>
        <v>0</v>
      </c>
      <c r="J20" s="24">
        <f t="shared" si="0"/>
        <v>0</v>
      </c>
      <c r="K20" s="71">
        <f t="shared" si="3"/>
        <v>0</v>
      </c>
      <c r="L20" s="24">
        <f t="shared" si="4"/>
        <v>0</v>
      </c>
      <c r="M20" s="24">
        <f>K20/(1+Summary!$G$16)^($A20-1)</f>
        <v>0</v>
      </c>
      <c r="N20" s="24">
        <f t="shared" si="5"/>
        <v>0</v>
      </c>
    </row>
    <row r="21" spans="1:15" x14ac:dyDescent="0.4">
      <c r="A21" s="23">
        <v>19</v>
      </c>
      <c r="B21" s="42">
        <f>B20*(1-Summary!$G$20)</f>
        <v>0</v>
      </c>
      <c r="C21" s="25">
        <f>IF(A21&gt;Summary!$G$33,0,(C20*(1+Summary!$G$30)))</f>
        <v>0</v>
      </c>
      <c r="D21" s="24">
        <f t="shared" si="1"/>
        <v>0</v>
      </c>
      <c r="E21" s="41">
        <f>E20*(1+Summary!$G$15)</f>
        <v>0.10383285796960401</v>
      </c>
      <c r="F21" s="41">
        <f t="shared" si="2"/>
        <v>0</v>
      </c>
      <c r="G21" s="22"/>
      <c r="H21" s="71">
        <f>Summary!$G$19*B21</f>
        <v>0</v>
      </c>
      <c r="I21" s="24">
        <f>I20*(1-Summary!$G$20)*(1+Summary!$G$15)</f>
        <v>0</v>
      </c>
      <c r="J21" s="24">
        <f t="shared" si="0"/>
        <v>0</v>
      </c>
      <c r="K21" s="71">
        <f t="shared" si="3"/>
        <v>0</v>
      </c>
      <c r="L21" s="24">
        <f t="shared" si="4"/>
        <v>0</v>
      </c>
      <c r="M21" s="24">
        <f>K21/(1+Summary!$G$16)^($A21-1)</f>
        <v>0</v>
      </c>
      <c r="N21" s="24">
        <f t="shared" si="5"/>
        <v>0</v>
      </c>
    </row>
    <row r="22" spans="1:15" x14ac:dyDescent="0.4">
      <c r="A22" s="43">
        <v>20</v>
      </c>
      <c r="B22" s="44">
        <f>B21*(1-Summary!$G$20)</f>
        <v>0</v>
      </c>
      <c r="C22" s="45">
        <f>IF(A22&gt;Summary!$G$33,0,(C21*(1+Summary!$G$30)))</f>
        <v>0</v>
      </c>
      <c r="D22" s="46">
        <f t="shared" si="1"/>
        <v>0</v>
      </c>
      <c r="E22" s="47">
        <f>E21*(1+Summary!$G$15)</f>
        <v>0.10650136241942283</v>
      </c>
      <c r="F22" s="47">
        <f t="shared" si="2"/>
        <v>0</v>
      </c>
      <c r="G22" s="79"/>
      <c r="H22" s="77">
        <f>Summary!$G$19*B22</f>
        <v>0</v>
      </c>
      <c r="I22" s="46">
        <f>I21*(1-Summary!$G$20)*(1+Summary!$G$15)</f>
        <v>0</v>
      </c>
      <c r="J22" s="46">
        <f t="shared" si="0"/>
        <v>0</v>
      </c>
      <c r="K22" s="77">
        <f t="shared" si="3"/>
        <v>0</v>
      </c>
      <c r="L22" s="46">
        <f t="shared" si="4"/>
        <v>0</v>
      </c>
      <c r="M22" s="46">
        <f>K22/(1+Summary!$G$16)^($A22-1)</f>
        <v>0</v>
      </c>
      <c r="N22" s="46">
        <f t="shared" si="5"/>
        <v>0</v>
      </c>
    </row>
    <row r="23" spans="1:15" x14ac:dyDescent="0.4">
      <c r="A23" s="23">
        <v>21</v>
      </c>
      <c r="B23" s="42">
        <f>B22*(1-Summary!$G$20)</f>
        <v>0</v>
      </c>
      <c r="C23" s="25">
        <f>IF(A23&gt;Summary!$G$33,0,(C22*(1+Summary!$G$30)))</f>
        <v>0</v>
      </c>
      <c r="D23" s="24">
        <f t="shared" si="1"/>
        <v>0</v>
      </c>
      <c r="E23" s="41">
        <f>E22*(1+Summary!$G$15)</f>
        <v>0.109238447433602</v>
      </c>
      <c r="F23" s="41">
        <f t="shared" si="2"/>
        <v>0</v>
      </c>
      <c r="G23" s="22"/>
      <c r="H23" s="71">
        <f>Summary!$G$19*B23</f>
        <v>0</v>
      </c>
      <c r="I23" s="24">
        <f>I22*(1-Summary!$G$20)*(1+Summary!$G$15)</f>
        <v>0</v>
      </c>
      <c r="J23" s="24">
        <f t="shared" si="0"/>
        <v>0</v>
      </c>
      <c r="K23" s="71">
        <f t="shared" si="3"/>
        <v>0</v>
      </c>
      <c r="L23" s="24">
        <f t="shared" si="4"/>
        <v>0</v>
      </c>
      <c r="M23" s="24">
        <f>K23/(1+Summary!$G$16)^($A23-1)</f>
        <v>0</v>
      </c>
      <c r="N23" s="24">
        <f t="shared" si="5"/>
        <v>0</v>
      </c>
    </row>
    <row r="24" spans="1:15" x14ac:dyDescent="0.4">
      <c r="A24" s="23">
        <v>22</v>
      </c>
      <c r="B24" s="42">
        <f>B23*(1-Summary!$G$20)</f>
        <v>0</v>
      </c>
      <c r="C24" s="25">
        <f>IF(A24&gt;Summary!$G$33,0,(C23*(1+Summary!$G$30)))</f>
        <v>0</v>
      </c>
      <c r="D24" s="24">
        <f t="shared" si="1"/>
        <v>0</v>
      </c>
      <c r="E24" s="41">
        <f>E23*(1+Summary!$G$15)</f>
        <v>0.11204587553264558</v>
      </c>
      <c r="F24" s="41">
        <f t="shared" si="2"/>
        <v>0</v>
      </c>
      <c r="G24" s="22"/>
      <c r="H24" s="71">
        <f>Summary!$G$19*B24</f>
        <v>0</v>
      </c>
      <c r="I24" s="24">
        <f>I23*(1-Summary!$G$20)*(1+Summary!$G$15)</f>
        <v>0</v>
      </c>
      <c r="J24" s="24">
        <f t="shared" si="0"/>
        <v>0</v>
      </c>
      <c r="K24" s="71">
        <f t="shared" si="3"/>
        <v>0</v>
      </c>
      <c r="L24" s="24">
        <f t="shared" si="4"/>
        <v>0</v>
      </c>
      <c r="M24" s="24">
        <f>K24/(1+Summary!$G$16)^($A24-1)</f>
        <v>0</v>
      </c>
      <c r="N24" s="24">
        <f t="shared" si="5"/>
        <v>0</v>
      </c>
    </row>
    <row r="25" spans="1:15" x14ac:dyDescent="0.4">
      <c r="A25" s="23">
        <v>23</v>
      </c>
      <c r="B25" s="42">
        <f>B24*(1-Summary!$G$20)</f>
        <v>0</v>
      </c>
      <c r="C25" s="25">
        <f>IF(A25&gt;Summary!$G$33,0,(C24*(1+Summary!$G$30)))</f>
        <v>0</v>
      </c>
      <c r="D25" s="24">
        <f t="shared" si="1"/>
        <v>0</v>
      </c>
      <c r="E25" s="41">
        <f>E24*(1+Summary!$G$15)</f>
        <v>0.11492545453383458</v>
      </c>
      <c r="F25" s="41">
        <f t="shared" si="2"/>
        <v>0</v>
      </c>
      <c r="G25" s="22"/>
      <c r="H25" s="71">
        <f>Summary!$G$19*B25</f>
        <v>0</v>
      </c>
      <c r="I25" s="24">
        <f>I24*(1-Summary!$G$20)*(1+Summary!$G$15)</f>
        <v>0</v>
      </c>
      <c r="J25" s="24">
        <f t="shared" si="0"/>
        <v>0</v>
      </c>
      <c r="K25" s="71">
        <f t="shared" si="3"/>
        <v>0</v>
      </c>
      <c r="L25" s="24">
        <f t="shared" si="4"/>
        <v>0</v>
      </c>
      <c r="M25" s="24">
        <f>K25/(1+Summary!$G$16)^($A25-1)</f>
        <v>0</v>
      </c>
      <c r="N25" s="24">
        <f t="shared" si="5"/>
        <v>0</v>
      </c>
    </row>
    <row r="26" spans="1:15" x14ac:dyDescent="0.4">
      <c r="A26" s="23">
        <v>24</v>
      </c>
      <c r="B26" s="42">
        <f>B25*(1-Summary!$G$20)</f>
        <v>0</v>
      </c>
      <c r="C26" s="25">
        <f>IF(A26&gt;Summary!$G$33,0,(C25*(1+Summary!$G$30)))</f>
        <v>0</v>
      </c>
      <c r="D26" s="24">
        <f t="shared" si="1"/>
        <v>0</v>
      </c>
      <c r="E26" s="41">
        <f>E25*(1+Summary!$G$15)</f>
        <v>0.11787903871535414</v>
      </c>
      <c r="F26" s="41">
        <f t="shared" si="2"/>
        <v>0</v>
      </c>
      <c r="G26" s="22"/>
      <c r="H26" s="71">
        <f>Summary!$G$19*B26</f>
        <v>0</v>
      </c>
      <c r="I26" s="24">
        <f>I25*(1-Summary!$G$20)*(1+Summary!$G$15)</f>
        <v>0</v>
      </c>
      <c r="J26" s="24">
        <f t="shared" si="0"/>
        <v>0</v>
      </c>
      <c r="K26" s="71">
        <f t="shared" si="3"/>
        <v>0</v>
      </c>
      <c r="L26" s="24">
        <f t="shared" si="4"/>
        <v>0</v>
      </c>
      <c r="M26" s="24">
        <f>K26/(1+Summary!$G$16)^($A26-1)</f>
        <v>0</v>
      </c>
      <c r="N26" s="24">
        <f t="shared" si="5"/>
        <v>0</v>
      </c>
    </row>
    <row r="27" spans="1:15" x14ac:dyDescent="0.4">
      <c r="A27" s="43">
        <v>25</v>
      </c>
      <c r="B27" s="44">
        <f>B26*(1-Summary!$G$20)</f>
        <v>0</v>
      </c>
      <c r="C27" s="45">
        <f>IF(A27&gt;Summary!$G$33,0,(C26*(1+Summary!$G$30)))</f>
        <v>0</v>
      </c>
      <c r="D27" s="46">
        <f t="shared" si="1"/>
        <v>0</v>
      </c>
      <c r="E27" s="47">
        <f>E26*(1+Summary!$G$15)</f>
        <v>0.12090853001033874</v>
      </c>
      <c r="F27" s="47">
        <f t="shared" si="2"/>
        <v>0</v>
      </c>
      <c r="G27" s="79"/>
      <c r="H27" s="77">
        <f>Summary!$G$19*B27</f>
        <v>0</v>
      </c>
      <c r="I27" s="46">
        <f>I26*(1-Summary!$G$20)*(1+Summary!$G$15)</f>
        <v>0</v>
      </c>
      <c r="J27" s="46">
        <f t="shared" si="0"/>
        <v>0</v>
      </c>
      <c r="K27" s="77">
        <f t="shared" si="3"/>
        <v>0</v>
      </c>
      <c r="L27" s="46">
        <f t="shared" si="4"/>
        <v>0</v>
      </c>
      <c r="M27" s="46">
        <f>K27/(1+Summary!$G$16)^($A27-1)</f>
        <v>0</v>
      </c>
      <c r="N27" s="46">
        <f t="shared" si="5"/>
        <v>0</v>
      </c>
    </row>
    <row r="28" spans="1:15" x14ac:dyDescent="0.4">
      <c r="A28" s="23">
        <v>26</v>
      </c>
      <c r="B28" s="42">
        <f>B27*(1-Summary!$G$20)</f>
        <v>0</v>
      </c>
      <c r="C28" s="25">
        <f>IF(A28&gt;Summary!$G$33,0,(C27*(1+Summary!$G$30)))</f>
        <v>0</v>
      </c>
      <c r="D28" s="24">
        <f t="shared" si="1"/>
        <v>0</v>
      </c>
      <c r="E28" s="41">
        <f>E27*(1+Summary!$G$15)</f>
        <v>0.12401587923160445</v>
      </c>
      <c r="F28" s="41">
        <f t="shared" si="2"/>
        <v>0</v>
      </c>
      <c r="G28" s="22"/>
      <c r="H28" s="71">
        <f>Summary!$G$19*B28</f>
        <v>0</v>
      </c>
      <c r="I28" s="24">
        <f>I27*(1-Summary!$G$20)*(1+Summary!$G$15)</f>
        <v>0</v>
      </c>
      <c r="J28" s="24">
        <f t="shared" si="0"/>
        <v>0</v>
      </c>
      <c r="K28" s="71">
        <f t="shared" si="3"/>
        <v>0</v>
      </c>
      <c r="L28" s="24">
        <f t="shared" si="4"/>
        <v>0</v>
      </c>
      <c r="M28" s="24">
        <f>K28/(1+Summary!$G$16)^($A28-1)</f>
        <v>0</v>
      </c>
      <c r="N28" s="24">
        <f t="shared" si="5"/>
        <v>0</v>
      </c>
    </row>
    <row r="29" spans="1:15" x14ac:dyDescent="0.4">
      <c r="A29" s="23">
        <v>27</v>
      </c>
      <c r="B29" s="42">
        <f>B28*(1-Summary!$G$20)</f>
        <v>0</v>
      </c>
      <c r="C29" s="25">
        <f>IF(A29&gt;Summary!$G$33,0,(C28*(1+Summary!$G$30)))</f>
        <v>0</v>
      </c>
      <c r="D29" s="24">
        <f t="shared" si="1"/>
        <v>0</v>
      </c>
      <c r="E29" s="41">
        <f>E28*(1+Summary!$G$15)</f>
        <v>0.12720308732785671</v>
      </c>
      <c r="F29" s="41">
        <f t="shared" si="2"/>
        <v>0</v>
      </c>
      <c r="G29" s="22"/>
      <c r="H29" s="71">
        <f>Summary!$G$19*B29</f>
        <v>0</v>
      </c>
      <c r="I29" s="24">
        <f>I28*(1-Summary!$G$20)*(1+Summary!$G$15)</f>
        <v>0</v>
      </c>
      <c r="J29" s="24">
        <f t="shared" si="0"/>
        <v>0</v>
      </c>
      <c r="K29" s="71">
        <f t="shared" si="3"/>
        <v>0</v>
      </c>
      <c r="L29" s="24">
        <f t="shared" si="4"/>
        <v>0</v>
      </c>
      <c r="M29" s="24">
        <f>K29/(1+Summary!$G$16)^($A29-1)</f>
        <v>0</v>
      </c>
      <c r="N29" s="24">
        <f t="shared" si="5"/>
        <v>0</v>
      </c>
    </row>
    <row r="30" spans="1:15" x14ac:dyDescent="0.4">
      <c r="A30" s="23">
        <v>28</v>
      </c>
      <c r="B30" s="42">
        <f>B29*(1-Summary!$G$20)</f>
        <v>0</v>
      </c>
      <c r="C30" s="25">
        <f>IF(A30&gt;Summary!$G$33,0,(C29*(1+Summary!$G$30)))</f>
        <v>0</v>
      </c>
      <c r="D30" s="24">
        <f t="shared" si="1"/>
        <v>0</v>
      </c>
      <c r="E30" s="41">
        <f>E29*(1+Summary!$G$15)</f>
        <v>0.13047220667218262</v>
      </c>
      <c r="F30" s="41">
        <f t="shared" si="2"/>
        <v>0</v>
      </c>
      <c r="G30" s="22"/>
      <c r="H30" s="71">
        <f>Summary!$G$19*B30</f>
        <v>0</v>
      </c>
      <c r="I30" s="24">
        <f>I29*(1-Summary!$G$20)*(1+Summary!$G$15)</f>
        <v>0</v>
      </c>
      <c r="J30" s="24">
        <f t="shared" si="0"/>
        <v>0</v>
      </c>
      <c r="K30" s="71">
        <f t="shared" si="3"/>
        <v>0</v>
      </c>
      <c r="L30" s="24">
        <f t="shared" si="4"/>
        <v>0</v>
      </c>
      <c r="M30" s="24">
        <f>K30/(1+Summary!$G$16)^($A30-1)</f>
        <v>0</v>
      </c>
      <c r="N30" s="24">
        <f t="shared" si="5"/>
        <v>0</v>
      </c>
    </row>
    <row r="31" spans="1:15" x14ac:dyDescent="0.4">
      <c r="A31" s="23">
        <v>29</v>
      </c>
      <c r="B31" s="42">
        <f>B30*(1-Summary!$G$20)</f>
        <v>0</v>
      </c>
      <c r="C31" s="25">
        <f>IF(A31&gt;Summary!$G$33,0,(C30*(1+Summary!$G$30)))</f>
        <v>0</v>
      </c>
      <c r="D31" s="24">
        <f t="shared" si="1"/>
        <v>0</v>
      </c>
      <c r="E31" s="41">
        <f>E30*(1+Summary!$G$15)</f>
        <v>0.13382534238365773</v>
      </c>
      <c r="F31" s="41">
        <f t="shared" si="2"/>
        <v>0</v>
      </c>
      <c r="G31" s="22"/>
      <c r="H31" s="71">
        <f>Summary!$G$19*B31</f>
        <v>0</v>
      </c>
      <c r="I31" s="24">
        <f>I30*(1-Summary!$G$20)*(1+Summary!$G$15)</f>
        <v>0</v>
      </c>
      <c r="J31" s="24">
        <f t="shared" si="0"/>
        <v>0</v>
      </c>
      <c r="K31" s="71">
        <f t="shared" si="3"/>
        <v>0</v>
      </c>
      <c r="L31" s="24">
        <f t="shared" si="4"/>
        <v>0</v>
      </c>
      <c r="M31" s="24">
        <f>K31/(1+Summary!$G$16)^($A31-1)</f>
        <v>0</v>
      </c>
      <c r="N31" s="24">
        <f t="shared" si="5"/>
        <v>0</v>
      </c>
    </row>
    <row r="32" spans="1:15" x14ac:dyDescent="0.4">
      <c r="A32" s="43">
        <v>30</v>
      </c>
      <c r="B32" s="44">
        <f>B31*(1-Summary!$G$20)</f>
        <v>0</v>
      </c>
      <c r="C32" s="45">
        <f>IF(A32&gt;Summary!$G$33,0,(C31*(1+Summary!$G$30)))</f>
        <v>0</v>
      </c>
      <c r="D32" s="46">
        <f t="shared" si="1"/>
        <v>0</v>
      </c>
      <c r="E32" s="47">
        <f>E31*(1+Summary!$G$15)</f>
        <v>0.13726465368291774</v>
      </c>
      <c r="F32" s="47">
        <f t="shared" si="2"/>
        <v>0</v>
      </c>
      <c r="G32" s="48"/>
      <c r="H32" s="77">
        <f>Summary!$G$19*B32</f>
        <v>0</v>
      </c>
      <c r="I32" s="46">
        <f>I31*(1-Summary!$G$20)*(1+Summary!$G$15)</f>
        <v>0</v>
      </c>
      <c r="J32" s="46">
        <f t="shared" si="0"/>
        <v>0</v>
      </c>
      <c r="K32" s="77">
        <f t="shared" si="3"/>
        <v>0</v>
      </c>
      <c r="L32" s="46">
        <f t="shared" si="4"/>
        <v>0</v>
      </c>
      <c r="M32" s="46">
        <f>K32/(1+Summary!$G$16)^($A32-1)</f>
        <v>0</v>
      </c>
      <c r="N32" s="46">
        <f t="shared" si="5"/>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D1102"/>
  <sheetViews>
    <sheetView workbookViewId="0">
      <selection activeCell="H3" sqref="H3:H32"/>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Summary!H25</f>
        <v>SITE 5</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149</v>
      </c>
      <c r="H2" s="55" t="s">
        <v>151</v>
      </c>
      <c r="I2" s="55" t="s">
        <v>108</v>
      </c>
      <c r="J2" s="40" t="s">
        <v>45</v>
      </c>
      <c r="K2" s="40" t="s">
        <v>33</v>
      </c>
      <c r="L2" s="40" t="s">
        <v>34</v>
      </c>
      <c r="M2" s="40" t="s">
        <v>35</v>
      </c>
      <c r="N2" s="40" t="s">
        <v>36</v>
      </c>
    </row>
    <row r="3" spans="1:14" x14ac:dyDescent="0.4">
      <c r="A3" s="23">
        <v>1</v>
      </c>
      <c r="B3" s="42">
        <f>Summary!H28</f>
        <v>0</v>
      </c>
      <c r="C3" s="25">
        <f>Summary!H29</f>
        <v>0</v>
      </c>
      <c r="D3" s="24">
        <f>B3*C3*-1</f>
        <v>0</v>
      </c>
      <c r="E3" s="41">
        <f>VLOOKUP(Summary!H26,Summary!N4:X6,11,FALSE)</f>
        <v>6.5761E-2</v>
      </c>
      <c r="F3" s="41">
        <f>B3*E3</f>
        <v>0</v>
      </c>
      <c r="G3" s="22">
        <f>IF(AND(Summary!$H$27&lt;=40,Summary!G17="Yes"),Summary!$H$27*Summary!O13,0)+(Summary!G18*Summary!H27)</f>
        <v>0</v>
      </c>
      <c r="H3" s="71">
        <f>Summary!$G$19*B3</f>
        <v>0</v>
      </c>
      <c r="I3" s="71">
        <f>IFERROR('Demand Charge Calculations'!B52,0)</f>
        <v>0</v>
      </c>
      <c r="J3" s="24">
        <f t="shared" ref="J3:J32" si="0">D3*-1-H3</f>
        <v>0</v>
      </c>
      <c r="K3" s="24">
        <f>F3+D3+G3+H3+I3</f>
        <v>0</v>
      </c>
      <c r="L3" s="24">
        <f>K3</f>
        <v>0</v>
      </c>
      <c r="M3" s="24">
        <f>K3/(1+Summary!$G$16)^($A3-1)</f>
        <v>0</v>
      </c>
      <c r="N3" s="24">
        <f>M3</f>
        <v>0</v>
      </c>
    </row>
    <row r="4" spans="1:14" x14ac:dyDescent="0.4">
      <c r="A4" s="23">
        <v>2</v>
      </c>
      <c r="B4" s="42">
        <f>B3*(1-Summary!$G$20)</f>
        <v>0</v>
      </c>
      <c r="C4" s="25">
        <f>IF(A4&gt;Summary!$H$33,0,(C3*(1+Summary!$H$30)))</f>
        <v>0</v>
      </c>
      <c r="D4" s="24">
        <f t="shared" ref="D4:D32" si="1">B4*C4*-1</f>
        <v>0</v>
      </c>
      <c r="E4" s="41">
        <f>E3*(1+Summary!$G$15)</f>
        <v>6.7451057699999997E-2</v>
      </c>
      <c r="F4" s="41">
        <f t="shared" ref="F4:F32" si="2">B4*E4</f>
        <v>0</v>
      </c>
      <c r="G4" s="22"/>
      <c r="H4" s="71">
        <f>Summary!$G$19*B4</f>
        <v>0</v>
      </c>
      <c r="I4" s="71">
        <f>I3*(1-Summary!$G$20)*(1+Summary!$G$15)</f>
        <v>0</v>
      </c>
      <c r="J4" s="24">
        <f t="shared" si="0"/>
        <v>0</v>
      </c>
      <c r="K4" s="71">
        <f t="shared" ref="K4:K32" si="3">F4+D4+G4+H4+I4</f>
        <v>0</v>
      </c>
      <c r="L4" s="24">
        <f t="shared" ref="L4:L32" si="4">L3+K4</f>
        <v>0</v>
      </c>
      <c r="M4" s="24">
        <f>K4/(1+Summary!$G$16)^($A4-1)</f>
        <v>0</v>
      </c>
      <c r="N4" s="24">
        <f>M4+N3</f>
        <v>0</v>
      </c>
    </row>
    <row r="5" spans="1:14" x14ac:dyDescent="0.4">
      <c r="A5" s="23">
        <v>3</v>
      </c>
      <c r="B5" s="42">
        <f>B4*(1-Summary!$G$20)</f>
        <v>0</v>
      </c>
      <c r="C5" s="25">
        <f>IF(A5&gt;Summary!$H$33,0,(C4*(1+Summary!$H$30)))</f>
        <v>0</v>
      </c>
      <c r="D5" s="24">
        <f t="shared" si="1"/>
        <v>0</v>
      </c>
      <c r="E5" s="41">
        <f>E4*(1+Summary!$G$15)</f>
        <v>6.9184549882889995E-2</v>
      </c>
      <c r="F5" s="41">
        <f t="shared" si="2"/>
        <v>0</v>
      </c>
      <c r="G5" s="22"/>
      <c r="H5" s="71">
        <f>Summary!$G$19*B5</f>
        <v>0</v>
      </c>
      <c r="I5" s="71">
        <f>I4*(1-Summary!$G$20)*(1+Summary!$G$15)</f>
        <v>0</v>
      </c>
      <c r="J5" s="24">
        <f t="shared" si="0"/>
        <v>0</v>
      </c>
      <c r="K5" s="71">
        <f t="shared" si="3"/>
        <v>0</v>
      </c>
      <c r="L5" s="24">
        <f t="shared" si="4"/>
        <v>0</v>
      </c>
      <c r="M5" s="24">
        <f>K5/(1+Summary!$G$16)^($A5-1)</f>
        <v>0</v>
      </c>
      <c r="N5" s="24">
        <f t="shared" ref="N5:N32" si="5">M5+N4</f>
        <v>0</v>
      </c>
    </row>
    <row r="6" spans="1:14" x14ac:dyDescent="0.4">
      <c r="A6" s="23">
        <v>4</v>
      </c>
      <c r="B6" s="42">
        <f>B5*(1-Summary!$G$20)</f>
        <v>0</v>
      </c>
      <c r="C6" s="25">
        <f>IF(A6&gt;Summary!$H$33,0,(C5*(1+Summary!$H$30)))</f>
        <v>0</v>
      </c>
      <c r="D6" s="24">
        <f t="shared" si="1"/>
        <v>0</v>
      </c>
      <c r="E6" s="41">
        <f>E5*(1+Summary!$G$15)</f>
        <v>7.0962592814880265E-2</v>
      </c>
      <c r="F6" s="41">
        <f t="shared" si="2"/>
        <v>0</v>
      </c>
      <c r="G6" s="22"/>
      <c r="H6" s="71">
        <f>Summary!$G$19*B6</f>
        <v>0</v>
      </c>
      <c r="I6" s="71">
        <f>I5*(1-Summary!$G$20)*(1+Summary!$G$15)</f>
        <v>0</v>
      </c>
      <c r="J6" s="24">
        <f t="shared" si="0"/>
        <v>0</v>
      </c>
      <c r="K6" s="71">
        <f t="shared" si="3"/>
        <v>0</v>
      </c>
      <c r="L6" s="24">
        <f t="shared" si="4"/>
        <v>0</v>
      </c>
      <c r="M6" s="24">
        <f>K6/(1+Summary!$G$16)^($A6-1)</f>
        <v>0</v>
      </c>
      <c r="N6" s="24">
        <f t="shared" si="5"/>
        <v>0</v>
      </c>
    </row>
    <row r="7" spans="1:14" x14ac:dyDescent="0.4">
      <c r="A7" s="43">
        <v>5</v>
      </c>
      <c r="B7" s="44">
        <f>B6*(1-Summary!$G$20)</f>
        <v>0</v>
      </c>
      <c r="C7" s="45">
        <f>IF(A7&gt;Summary!$H$33,0,(C6*(1+Summary!$H$30)))</f>
        <v>0</v>
      </c>
      <c r="D7" s="46">
        <f t="shared" si="1"/>
        <v>0</v>
      </c>
      <c r="E7" s="47">
        <f>E6*(1+Summary!$G$15)</f>
        <v>7.2786331450222688E-2</v>
      </c>
      <c r="F7" s="47">
        <f t="shared" si="2"/>
        <v>0</v>
      </c>
      <c r="G7" s="79"/>
      <c r="H7" s="77">
        <f>Summary!$G$19*B7</f>
        <v>0</v>
      </c>
      <c r="I7" s="77">
        <f>I6*(1-Summary!$G$20)*(1+Summary!$G$15)</f>
        <v>0</v>
      </c>
      <c r="J7" s="46">
        <f t="shared" si="0"/>
        <v>0</v>
      </c>
      <c r="K7" s="77">
        <f t="shared" si="3"/>
        <v>0</v>
      </c>
      <c r="L7" s="46">
        <f t="shared" si="4"/>
        <v>0</v>
      </c>
      <c r="M7" s="46">
        <f>K7/(1+Summary!$G$16)^($A7-1)</f>
        <v>0</v>
      </c>
      <c r="N7" s="46">
        <f t="shared" si="5"/>
        <v>0</v>
      </c>
    </row>
    <row r="8" spans="1:14" x14ac:dyDescent="0.4">
      <c r="A8" s="23">
        <v>6</v>
      </c>
      <c r="B8" s="42">
        <f>B7*(1-Summary!$G$20)</f>
        <v>0</v>
      </c>
      <c r="C8" s="25">
        <f>IF(A8&gt;Summary!$H$33,0,(C7*(1+Summary!$H$30)))</f>
        <v>0</v>
      </c>
      <c r="D8" s="24">
        <f t="shared" si="1"/>
        <v>0</v>
      </c>
      <c r="E8" s="41">
        <f>E7*(1+Summary!$G$15)</f>
        <v>7.4656940168493419E-2</v>
      </c>
      <c r="F8" s="41">
        <f t="shared" si="2"/>
        <v>0</v>
      </c>
      <c r="G8" s="22"/>
      <c r="H8" s="71">
        <f>Summary!$G$19*B8</f>
        <v>0</v>
      </c>
      <c r="I8" s="71">
        <f>I7*(1-Summary!$G$20)*(1+Summary!$G$15)</f>
        <v>0</v>
      </c>
      <c r="J8" s="24">
        <f t="shared" si="0"/>
        <v>0</v>
      </c>
      <c r="K8" s="71">
        <f t="shared" si="3"/>
        <v>0</v>
      </c>
      <c r="L8" s="24">
        <f t="shared" si="4"/>
        <v>0</v>
      </c>
      <c r="M8" s="24">
        <f>K8/(1+Summary!$G$16)^($A8-1)</f>
        <v>0</v>
      </c>
      <c r="N8" s="24">
        <f t="shared" si="5"/>
        <v>0</v>
      </c>
    </row>
    <row r="9" spans="1:14" x14ac:dyDescent="0.4">
      <c r="A9" s="23">
        <v>7</v>
      </c>
      <c r="B9" s="42">
        <f>B8*(1-Summary!$G$20)</f>
        <v>0</v>
      </c>
      <c r="C9" s="25">
        <f>IF(A9&gt;Summary!$H$33,0,(C8*(1+Summary!$H$30)))</f>
        <v>0</v>
      </c>
      <c r="D9" s="24">
        <f t="shared" si="1"/>
        <v>0</v>
      </c>
      <c r="E9" s="41">
        <f>E8*(1+Summary!$G$15)</f>
        <v>7.65756235308237E-2</v>
      </c>
      <c r="F9" s="41">
        <f t="shared" si="2"/>
        <v>0</v>
      </c>
      <c r="G9" s="22"/>
      <c r="H9" s="71">
        <f>Summary!$G$19*B9</f>
        <v>0</v>
      </c>
      <c r="I9" s="71">
        <f>I8*(1-Summary!$G$20)*(1+Summary!$G$15)</f>
        <v>0</v>
      </c>
      <c r="J9" s="24">
        <f t="shared" si="0"/>
        <v>0</v>
      </c>
      <c r="K9" s="71">
        <f t="shared" si="3"/>
        <v>0</v>
      </c>
      <c r="L9" s="24">
        <f t="shared" si="4"/>
        <v>0</v>
      </c>
      <c r="M9" s="24">
        <f>K9/(1+Summary!$G$16)^($A9-1)</f>
        <v>0</v>
      </c>
      <c r="N9" s="24">
        <f t="shared" si="5"/>
        <v>0</v>
      </c>
    </row>
    <row r="10" spans="1:14" x14ac:dyDescent="0.4">
      <c r="A10" s="23">
        <v>8</v>
      </c>
      <c r="B10" s="42">
        <f>B9*(1-Summary!$G$20)</f>
        <v>0</v>
      </c>
      <c r="C10" s="25">
        <f>IF(A10&gt;Summary!$H$33,0,(C9*(1+Summary!$H$30)))</f>
        <v>0</v>
      </c>
      <c r="D10" s="24">
        <f t="shared" si="1"/>
        <v>0</v>
      </c>
      <c r="E10" s="41">
        <f>E9*(1+Summary!$G$15)</f>
        <v>7.8543617055565867E-2</v>
      </c>
      <c r="F10" s="41">
        <f t="shared" si="2"/>
        <v>0</v>
      </c>
      <c r="G10" s="22"/>
      <c r="H10" s="71">
        <f>Summary!$G$19*B10</f>
        <v>0</v>
      </c>
      <c r="I10" s="71">
        <f>I9*(1-Summary!$G$20)*(1+Summary!$G$15)</f>
        <v>0</v>
      </c>
      <c r="J10" s="24">
        <f t="shared" si="0"/>
        <v>0</v>
      </c>
      <c r="K10" s="71">
        <f t="shared" si="3"/>
        <v>0</v>
      </c>
      <c r="L10" s="24">
        <f t="shared" si="4"/>
        <v>0</v>
      </c>
      <c r="M10" s="24">
        <f>K10/(1+Summary!$G$16)^($A10-1)</f>
        <v>0</v>
      </c>
      <c r="N10" s="24">
        <f t="shared" si="5"/>
        <v>0</v>
      </c>
    </row>
    <row r="11" spans="1:14" x14ac:dyDescent="0.4">
      <c r="A11" s="23">
        <v>9</v>
      </c>
      <c r="B11" s="42">
        <f>B10*(1-Summary!$G$20)</f>
        <v>0</v>
      </c>
      <c r="C11" s="25">
        <f>IF(A11&gt;Summary!$H$33,0,(C10*(1+Summary!$H$30)))</f>
        <v>0</v>
      </c>
      <c r="D11" s="24">
        <f t="shared" si="1"/>
        <v>0</v>
      </c>
      <c r="E11" s="41">
        <f>E10*(1+Summary!$G$15)</f>
        <v>8.0562188013893921E-2</v>
      </c>
      <c r="F11" s="41">
        <f t="shared" si="2"/>
        <v>0</v>
      </c>
      <c r="G11" s="22"/>
      <c r="H11" s="71">
        <f>Summary!$G$19*B11</f>
        <v>0</v>
      </c>
      <c r="I11" s="71">
        <f>I10*(1-Summary!$G$20)*(1+Summary!$G$15)</f>
        <v>0</v>
      </c>
      <c r="J11" s="24">
        <f t="shared" si="0"/>
        <v>0</v>
      </c>
      <c r="K11" s="71">
        <f t="shared" si="3"/>
        <v>0</v>
      </c>
      <c r="L11" s="24">
        <f t="shared" si="4"/>
        <v>0</v>
      </c>
      <c r="M11" s="24">
        <f>K11/(1+Summary!$G$16)^($A11-1)</f>
        <v>0</v>
      </c>
      <c r="N11" s="24">
        <f t="shared" si="5"/>
        <v>0</v>
      </c>
    </row>
    <row r="12" spans="1:14" x14ac:dyDescent="0.4">
      <c r="A12" s="43">
        <v>10</v>
      </c>
      <c r="B12" s="44">
        <f>B11*(1-Summary!$G$20)</f>
        <v>0</v>
      </c>
      <c r="C12" s="45">
        <f>IF(A12&gt;Summary!$H$33,0,(C11*(1+Summary!$H$30)))</f>
        <v>0</v>
      </c>
      <c r="D12" s="46">
        <f t="shared" si="1"/>
        <v>0</v>
      </c>
      <c r="E12" s="47">
        <f>E11*(1+Summary!$G$15)</f>
        <v>8.2632636245851002E-2</v>
      </c>
      <c r="F12" s="47">
        <f t="shared" si="2"/>
        <v>0</v>
      </c>
      <c r="G12" s="79"/>
      <c r="H12" s="77">
        <f>Summary!$G$19*B12</f>
        <v>0</v>
      </c>
      <c r="I12" s="77">
        <f>I11*(1-Summary!$G$20)*(1+Summary!$G$15)</f>
        <v>0</v>
      </c>
      <c r="J12" s="46">
        <f t="shared" si="0"/>
        <v>0</v>
      </c>
      <c r="K12" s="77">
        <f t="shared" si="3"/>
        <v>0</v>
      </c>
      <c r="L12" s="46">
        <f t="shared" si="4"/>
        <v>0</v>
      </c>
      <c r="M12" s="46">
        <f>K12/(1+Summary!$G$16)^($A12-1)</f>
        <v>0</v>
      </c>
      <c r="N12" s="46">
        <f t="shared" si="5"/>
        <v>0</v>
      </c>
    </row>
    <row r="13" spans="1:14" x14ac:dyDescent="0.4">
      <c r="A13" s="23">
        <v>11</v>
      </c>
      <c r="B13" s="42">
        <f>B12*(1-Summary!$G$20)</f>
        <v>0</v>
      </c>
      <c r="C13" s="25">
        <f>IF(A13&gt;Summary!$H$33,0,(C12*(1+Summary!$H$30)))</f>
        <v>0</v>
      </c>
      <c r="D13" s="24">
        <f t="shared" si="1"/>
        <v>0</v>
      </c>
      <c r="E13" s="41">
        <f>E12*(1+Summary!$G$15)</f>
        <v>8.4756294997369377E-2</v>
      </c>
      <c r="F13" s="41">
        <f t="shared" si="2"/>
        <v>0</v>
      </c>
      <c r="G13" s="22"/>
      <c r="H13" s="71">
        <f>Summary!$G$19*B13</f>
        <v>0</v>
      </c>
      <c r="I13" s="24">
        <f>I12*(1-Summary!$G$20)*(1+Summary!$G$15)</f>
        <v>0</v>
      </c>
      <c r="J13" s="24">
        <f t="shared" si="0"/>
        <v>0</v>
      </c>
      <c r="K13" s="71">
        <f t="shared" si="3"/>
        <v>0</v>
      </c>
      <c r="L13" s="24">
        <f t="shared" si="4"/>
        <v>0</v>
      </c>
      <c r="M13" s="24">
        <f>K13/(1+Summary!$G$16)^($A13-1)</f>
        <v>0</v>
      </c>
      <c r="N13" s="24">
        <f t="shared" si="5"/>
        <v>0</v>
      </c>
    </row>
    <row r="14" spans="1:14" x14ac:dyDescent="0.4">
      <c r="A14" s="23">
        <v>12</v>
      </c>
      <c r="B14" s="42">
        <f>B13*(1-Summary!$G$20)</f>
        <v>0</v>
      </c>
      <c r="C14" s="25">
        <f>IF(A14&gt;Summary!$H$33,0,(C13*(1+Summary!$H$30)))</f>
        <v>0</v>
      </c>
      <c r="D14" s="24">
        <f t="shared" si="1"/>
        <v>0</v>
      </c>
      <c r="E14" s="41">
        <f>E13*(1+Summary!$G$15)</f>
        <v>8.6934531778801769E-2</v>
      </c>
      <c r="F14" s="41">
        <f t="shared" si="2"/>
        <v>0</v>
      </c>
      <c r="G14" s="22"/>
      <c r="H14" s="71">
        <f>Summary!$G$19*B14</f>
        <v>0</v>
      </c>
      <c r="I14" s="24">
        <f>I13*(1-Summary!$G$20)*(1+Summary!$G$15)</f>
        <v>0</v>
      </c>
      <c r="J14" s="24">
        <f t="shared" si="0"/>
        <v>0</v>
      </c>
      <c r="K14" s="71">
        <f t="shared" si="3"/>
        <v>0</v>
      </c>
      <c r="L14" s="24">
        <f t="shared" si="4"/>
        <v>0</v>
      </c>
      <c r="M14" s="24">
        <f>K14/(1+Summary!$G$16)^($A14-1)</f>
        <v>0</v>
      </c>
      <c r="N14" s="24">
        <f t="shared" si="5"/>
        <v>0</v>
      </c>
    </row>
    <row r="15" spans="1:14" x14ac:dyDescent="0.4">
      <c r="A15" s="23">
        <v>13</v>
      </c>
      <c r="B15" s="42">
        <f>B14*(1-Summary!$G$20)</f>
        <v>0</v>
      </c>
      <c r="C15" s="25">
        <f>IF(A15&gt;Summary!$H$33,0,(C14*(1+Summary!$H$30)))</f>
        <v>0</v>
      </c>
      <c r="D15" s="24">
        <f t="shared" si="1"/>
        <v>0</v>
      </c>
      <c r="E15" s="41">
        <f>E14*(1+Summary!$G$15)</f>
        <v>8.9168749245516973E-2</v>
      </c>
      <c r="F15" s="41">
        <f t="shared" si="2"/>
        <v>0</v>
      </c>
      <c r="G15" s="22"/>
      <c r="H15" s="71">
        <f>Summary!$G$19*B15</f>
        <v>0</v>
      </c>
      <c r="I15" s="24">
        <f>I14*(1-Summary!$G$20)*(1+Summary!$G$15)</f>
        <v>0</v>
      </c>
      <c r="J15" s="24">
        <f t="shared" si="0"/>
        <v>0</v>
      </c>
      <c r="K15" s="71">
        <f t="shared" si="3"/>
        <v>0</v>
      </c>
      <c r="L15" s="24">
        <f t="shared" si="4"/>
        <v>0</v>
      </c>
      <c r="M15" s="24">
        <f>K15/(1+Summary!$G$16)^($A15-1)</f>
        <v>0</v>
      </c>
      <c r="N15" s="24">
        <f t="shared" si="5"/>
        <v>0</v>
      </c>
    </row>
    <row r="16" spans="1:14" x14ac:dyDescent="0.4">
      <c r="A16" s="23">
        <v>14</v>
      </c>
      <c r="B16" s="42">
        <f>B15*(1-Summary!$G$20)</f>
        <v>0</v>
      </c>
      <c r="C16" s="25">
        <f>IF(A16&gt;Summary!$H$33,0,(C15*(1+Summary!$H$30)))</f>
        <v>0</v>
      </c>
      <c r="D16" s="24">
        <f t="shared" si="1"/>
        <v>0</v>
      </c>
      <c r="E16" s="41">
        <f>E15*(1+Summary!$G$15)</f>
        <v>9.1460386101126764E-2</v>
      </c>
      <c r="F16" s="41">
        <f t="shared" si="2"/>
        <v>0</v>
      </c>
      <c r="G16" s="22"/>
      <c r="H16" s="71">
        <f>Summary!$G$19*B16</f>
        <v>0</v>
      </c>
      <c r="I16" s="24">
        <f>I15*(1-Summary!$G$20)*(1+Summary!$G$15)</f>
        <v>0</v>
      </c>
      <c r="J16" s="24">
        <f t="shared" si="0"/>
        <v>0</v>
      </c>
      <c r="K16" s="71">
        <f t="shared" si="3"/>
        <v>0</v>
      </c>
      <c r="L16" s="24">
        <f t="shared" si="4"/>
        <v>0</v>
      </c>
      <c r="M16" s="24">
        <f>K16/(1+Summary!$G$16)^($A16-1)</f>
        <v>0</v>
      </c>
      <c r="N16" s="24">
        <f t="shared" si="5"/>
        <v>0</v>
      </c>
    </row>
    <row r="17" spans="1:15" x14ac:dyDescent="0.4">
      <c r="A17" s="43">
        <v>15</v>
      </c>
      <c r="B17" s="44">
        <f>B16*(1-Summary!$G$20)</f>
        <v>0</v>
      </c>
      <c r="C17" s="45">
        <f>IF(A17&gt;Summary!$H$33,0,(C16*(1+Summary!$H$30)))</f>
        <v>0</v>
      </c>
      <c r="D17" s="46">
        <f t="shared" si="1"/>
        <v>0</v>
      </c>
      <c r="E17" s="47">
        <f>E16*(1+Summary!$G$15)</f>
        <v>9.381091802392573E-2</v>
      </c>
      <c r="F17" s="47">
        <f t="shared" si="2"/>
        <v>0</v>
      </c>
      <c r="G17" s="79"/>
      <c r="H17" s="77">
        <f>Summary!$G$19*B17</f>
        <v>0</v>
      </c>
      <c r="I17" s="46">
        <f>I16*(1-Summary!$G$20)*(1+Summary!$G$15)</f>
        <v>0</v>
      </c>
      <c r="J17" s="46">
        <f t="shared" si="0"/>
        <v>0</v>
      </c>
      <c r="K17" s="77">
        <f t="shared" si="3"/>
        <v>0</v>
      </c>
      <c r="L17" s="46">
        <f t="shared" si="4"/>
        <v>0</v>
      </c>
      <c r="M17" s="46">
        <f>K17/(1+Summary!$G$16)^($A17-1)</f>
        <v>0</v>
      </c>
      <c r="N17" s="46">
        <f t="shared" si="5"/>
        <v>0</v>
      </c>
    </row>
    <row r="18" spans="1:15" x14ac:dyDescent="0.4">
      <c r="A18" s="23">
        <v>16</v>
      </c>
      <c r="B18" s="42">
        <f>B17*(1-Summary!$G$20)</f>
        <v>0</v>
      </c>
      <c r="C18" s="25">
        <f>IF(A18&gt;Summary!$H$33,0,(C17*(1+Summary!$H$30)))</f>
        <v>0</v>
      </c>
      <c r="D18" s="24">
        <f t="shared" si="1"/>
        <v>0</v>
      </c>
      <c r="E18" s="41">
        <f>E17*(1+Summary!$G$15)</f>
        <v>9.6221858617140624E-2</v>
      </c>
      <c r="F18" s="41">
        <f t="shared" si="2"/>
        <v>0</v>
      </c>
      <c r="G18" s="22"/>
      <c r="H18" s="71">
        <f>Summary!$G$19*B18</f>
        <v>0</v>
      </c>
      <c r="I18" s="24">
        <f>I17*(1-Summary!$G$20)*(1+Summary!$G$15)</f>
        <v>0</v>
      </c>
      <c r="J18" s="24">
        <f t="shared" si="0"/>
        <v>0</v>
      </c>
      <c r="K18" s="71">
        <f t="shared" si="3"/>
        <v>0</v>
      </c>
      <c r="L18" s="24">
        <f t="shared" si="4"/>
        <v>0</v>
      </c>
      <c r="M18" s="24">
        <f>K18/(1+Summary!$G$16)^($A18-1)</f>
        <v>0</v>
      </c>
      <c r="N18" s="24">
        <f t="shared" si="5"/>
        <v>0</v>
      </c>
    </row>
    <row r="19" spans="1:15" x14ac:dyDescent="0.4">
      <c r="A19" s="23">
        <v>17</v>
      </c>
      <c r="B19" s="42">
        <f>B18*(1-Summary!$G$20)</f>
        <v>0</v>
      </c>
      <c r="C19" s="25">
        <f>IF(A19&gt;Summary!$H$33,0,(C18*(1+Summary!$H$30)))</f>
        <v>0</v>
      </c>
      <c r="D19" s="24">
        <f t="shared" si="1"/>
        <v>0</v>
      </c>
      <c r="E19" s="41">
        <f>E18*(1+Summary!$G$15)</f>
        <v>9.8694760383601143E-2</v>
      </c>
      <c r="F19" s="41">
        <f t="shared" si="2"/>
        <v>0</v>
      </c>
      <c r="G19" s="22"/>
      <c r="H19" s="71">
        <f>Summary!$G$19*B19</f>
        <v>0</v>
      </c>
      <c r="I19" s="24">
        <f>I18*(1-Summary!$G$20)*(1+Summary!$G$15)</f>
        <v>0</v>
      </c>
      <c r="J19" s="24">
        <f t="shared" si="0"/>
        <v>0</v>
      </c>
      <c r="K19" s="71">
        <f t="shared" si="3"/>
        <v>0</v>
      </c>
      <c r="L19" s="24">
        <f t="shared" si="4"/>
        <v>0</v>
      </c>
      <c r="M19" s="24">
        <f>K19/(1+Summary!$G$16)^($A19-1)</f>
        <v>0</v>
      </c>
      <c r="N19" s="24">
        <f t="shared" si="5"/>
        <v>0</v>
      </c>
    </row>
    <row r="20" spans="1:15" x14ac:dyDescent="0.4">
      <c r="A20" s="23">
        <v>18</v>
      </c>
      <c r="B20" s="42">
        <f>B19*(1-Summary!$G$20)</f>
        <v>0</v>
      </c>
      <c r="C20" s="25">
        <f>IF(A20&gt;Summary!$H$33,0,(C19*(1+Summary!$H$30)))</f>
        <v>0</v>
      </c>
      <c r="D20" s="24">
        <f t="shared" si="1"/>
        <v>0</v>
      </c>
      <c r="E20" s="41">
        <f>E19*(1+Summary!$G$15)</f>
        <v>0.10123121572545969</v>
      </c>
      <c r="F20" s="41">
        <f t="shared" si="2"/>
        <v>0</v>
      </c>
      <c r="G20" s="22"/>
      <c r="H20" s="71">
        <f>Summary!$G$19*B20</f>
        <v>0</v>
      </c>
      <c r="I20" s="24">
        <f>I19*(1-Summary!$G$20)*(1+Summary!$G$15)</f>
        <v>0</v>
      </c>
      <c r="J20" s="24">
        <f t="shared" si="0"/>
        <v>0</v>
      </c>
      <c r="K20" s="71">
        <f t="shared" si="3"/>
        <v>0</v>
      </c>
      <c r="L20" s="24">
        <f t="shared" si="4"/>
        <v>0</v>
      </c>
      <c r="M20" s="24">
        <f>K20/(1+Summary!$G$16)^($A20-1)</f>
        <v>0</v>
      </c>
      <c r="N20" s="24">
        <f t="shared" si="5"/>
        <v>0</v>
      </c>
    </row>
    <row r="21" spans="1:15" x14ac:dyDescent="0.4">
      <c r="A21" s="23">
        <v>19</v>
      </c>
      <c r="B21" s="42">
        <f>B20*(1-Summary!$G$20)</f>
        <v>0</v>
      </c>
      <c r="C21" s="25">
        <f>IF(A21&gt;Summary!$H$33,0,(C20*(1+Summary!$H$30)))</f>
        <v>0</v>
      </c>
      <c r="D21" s="24">
        <f t="shared" si="1"/>
        <v>0</v>
      </c>
      <c r="E21" s="41">
        <f>E20*(1+Summary!$G$15)</f>
        <v>0.10383285796960401</v>
      </c>
      <c r="F21" s="41">
        <f t="shared" si="2"/>
        <v>0</v>
      </c>
      <c r="G21" s="22"/>
      <c r="H21" s="71">
        <f>Summary!$G$19*B21</f>
        <v>0</v>
      </c>
      <c r="I21" s="24">
        <f>I20*(1-Summary!$G$20)*(1+Summary!$G$15)</f>
        <v>0</v>
      </c>
      <c r="J21" s="24">
        <f t="shared" si="0"/>
        <v>0</v>
      </c>
      <c r="K21" s="71">
        <f t="shared" si="3"/>
        <v>0</v>
      </c>
      <c r="L21" s="24">
        <f t="shared" si="4"/>
        <v>0</v>
      </c>
      <c r="M21" s="24">
        <f>K21/(1+Summary!$G$16)^($A21-1)</f>
        <v>0</v>
      </c>
      <c r="N21" s="24">
        <f t="shared" si="5"/>
        <v>0</v>
      </c>
    </row>
    <row r="22" spans="1:15" x14ac:dyDescent="0.4">
      <c r="A22" s="43">
        <v>20</v>
      </c>
      <c r="B22" s="44">
        <f>B21*(1-Summary!$G$20)</f>
        <v>0</v>
      </c>
      <c r="C22" s="45">
        <f>IF(A22&gt;Summary!$H$33,0,(C21*(1+Summary!$H$30)))</f>
        <v>0</v>
      </c>
      <c r="D22" s="46">
        <f t="shared" si="1"/>
        <v>0</v>
      </c>
      <c r="E22" s="47">
        <f>E21*(1+Summary!$G$15)</f>
        <v>0.10650136241942283</v>
      </c>
      <c r="F22" s="47">
        <f t="shared" si="2"/>
        <v>0</v>
      </c>
      <c r="G22" s="79"/>
      <c r="H22" s="77">
        <f>Summary!$G$19*B22</f>
        <v>0</v>
      </c>
      <c r="I22" s="46">
        <f>I21*(1-Summary!$G$20)*(1+Summary!$G$15)</f>
        <v>0</v>
      </c>
      <c r="J22" s="46">
        <f t="shared" si="0"/>
        <v>0</v>
      </c>
      <c r="K22" s="77">
        <f t="shared" si="3"/>
        <v>0</v>
      </c>
      <c r="L22" s="46">
        <f t="shared" si="4"/>
        <v>0</v>
      </c>
      <c r="M22" s="46">
        <f>K22/(1+Summary!$G$16)^($A22-1)</f>
        <v>0</v>
      </c>
      <c r="N22" s="46">
        <f t="shared" si="5"/>
        <v>0</v>
      </c>
    </row>
    <row r="23" spans="1:15" x14ac:dyDescent="0.4">
      <c r="A23" s="23">
        <v>21</v>
      </c>
      <c r="B23" s="42">
        <f>B22*(1-Summary!$G$20)</f>
        <v>0</v>
      </c>
      <c r="C23" s="25">
        <f>IF(A23&gt;Summary!$H$33,0,(C22*(1+Summary!$H$30)))</f>
        <v>0</v>
      </c>
      <c r="D23" s="24">
        <f t="shared" si="1"/>
        <v>0</v>
      </c>
      <c r="E23" s="41">
        <f>E22*(1+Summary!$G$15)</f>
        <v>0.109238447433602</v>
      </c>
      <c r="F23" s="41">
        <f t="shared" si="2"/>
        <v>0</v>
      </c>
      <c r="G23" s="22"/>
      <c r="H23" s="71">
        <f>Summary!$G$19*B23</f>
        <v>0</v>
      </c>
      <c r="I23" s="24">
        <f>I22*(1-Summary!$G$20)*(1+Summary!$G$15)</f>
        <v>0</v>
      </c>
      <c r="J23" s="24">
        <f t="shared" si="0"/>
        <v>0</v>
      </c>
      <c r="K23" s="71">
        <f t="shared" si="3"/>
        <v>0</v>
      </c>
      <c r="L23" s="24">
        <f t="shared" si="4"/>
        <v>0</v>
      </c>
      <c r="M23" s="24">
        <f>K23/(1+Summary!$G$16)^($A23-1)</f>
        <v>0</v>
      </c>
      <c r="N23" s="24">
        <f t="shared" si="5"/>
        <v>0</v>
      </c>
    </row>
    <row r="24" spans="1:15" x14ac:dyDescent="0.4">
      <c r="A24" s="23">
        <v>22</v>
      </c>
      <c r="B24" s="42">
        <f>B23*(1-Summary!$G$20)</f>
        <v>0</v>
      </c>
      <c r="C24" s="25">
        <f>IF(A24&gt;Summary!$H$33,0,(C23*(1+Summary!$H$30)))</f>
        <v>0</v>
      </c>
      <c r="D24" s="24">
        <f t="shared" si="1"/>
        <v>0</v>
      </c>
      <c r="E24" s="41">
        <f>E23*(1+Summary!$G$15)</f>
        <v>0.11204587553264558</v>
      </c>
      <c r="F24" s="41">
        <f t="shared" si="2"/>
        <v>0</v>
      </c>
      <c r="G24" s="22"/>
      <c r="H24" s="71">
        <f>Summary!$G$19*B24</f>
        <v>0</v>
      </c>
      <c r="I24" s="24">
        <f>I23*(1-Summary!$G$20)*(1+Summary!$G$15)</f>
        <v>0</v>
      </c>
      <c r="J24" s="24">
        <f t="shared" si="0"/>
        <v>0</v>
      </c>
      <c r="K24" s="71">
        <f t="shared" si="3"/>
        <v>0</v>
      </c>
      <c r="L24" s="24">
        <f t="shared" si="4"/>
        <v>0</v>
      </c>
      <c r="M24" s="24">
        <f>K24/(1+Summary!$G$16)^($A24-1)</f>
        <v>0</v>
      </c>
      <c r="N24" s="24">
        <f t="shared" si="5"/>
        <v>0</v>
      </c>
    </row>
    <row r="25" spans="1:15" x14ac:dyDescent="0.4">
      <c r="A25" s="23">
        <v>23</v>
      </c>
      <c r="B25" s="42">
        <f>B24*(1-Summary!$G$20)</f>
        <v>0</v>
      </c>
      <c r="C25" s="25">
        <f>IF(A25&gt;Summary!$H$33,0,(C24*(1+Summary!$H$30)))</f>
        <v>0</v>
      </c>
      <c r="D25" s="24">
        <f t="shared" si="1"/>
        <v>0</v>
      </c>
      <c r="E25" s="41">
        <f>E24*(1+Summary!$G$15)</f>
        <v>0.11492545453383458</v>
      </c>
      <c r="F25" s="41">
        <f t="shared" si="2"/>
        <v>0</v>
      </c>
      <c r="G25" s="22"/>
      <c r="H25" s="71">
        <f>Summary!$G$19*B25</f>
        <v>0</v>
      </c>
      <c r="I25" s="24">
        <f>I24*(1-Summary!$G$20)*(1+Summary!$G$15)</f>
        <v>0</v>
      </c>
      <c r="J25" s="24">
        <f t="shared" si="0"/>
        <v>0</v>
      </c>
      <c r="K25" s="71">
        <f t="shared" si="3"/>
        <v>0</v>
      </c>
      <c r="L25" s="24">
        <f t="shared" si="4"/>
        <v>0</v>
      </c>
      <c r="M25" s="24">
        <f>K25/(1+Summary!$G$16)^($A25-1)</f>
        <v>0</v>
      </c>
      <c r="N25" s="24">
        <f t="shared" si="5"/>
        <v>0</v>
      </c>
    </row>
    <row r="26" spans="1:15" x14ac:dyDescent="0.4">
      <c r="A26" s="23">
        <v>24</v>
      </c>
      <c r="B26" s="42">
        <f>B25*(1-Summary!$G$20)</f>
        <v>0</v>
      </c>
      <c r="C26" s="25">
        <f>IF(A26&gt;Summary!$H$33,0,(C25*(1+Summary!$H$30)))</f>
        <v>0</v>
      </c>
      <c r="D26" s="24">
        <f t="shared" si="1"/>
        <v>0</v>
      </c>
      <c r="E26" s="41">
        <f>E25*(1+Summary!$G$15)</f>
        <v>0.11787903871535414</v>
      </c>
      <c r="F26" s="41">
        <f t="shared" si="2"/>
        <v>0</v>
      </c>
      <c r="G26" s="22"/>
      <c r="H26" s="71">
        <f>Summary!$G$19*B26</f>
        <v>0</v>
      </c>
      <c r="I26" s="24">
        <f>I25*(1-Summary!$G$20)*(1+Summary!$G$15)</f>
        <v>0</v>
      </c>
      <c r="J26" s="24">
        <f t="shared" si="0"/>
        <v>0</v>
      </c>
      <c r="K26" s="71">
        <f t="shared" si="3"/>
        <v>0</v>
      </c>
      <c r="L26" s="24">
        <f t="shared" si="4"/>
        <v>0</v>
      </c>
      <c r="M26" s="24">
        <f>K26/(1+Summary!$G$16)^($A26-1)</f>
        <v>0</v>
      </c>
      <c r="N26" s="24">
        <f t="shared" si="5"/>
        <v>0</v>
      </c>
    </row>
    <row r="27" spans="1:15" x14ac:dyDescent="0.4">
      <c r="A27" s="43">
        <v>25</v>
      </c>
      <c r="B27" s="44">
        <f>B26*(1-Summary!$G$20)</f>
        <v>0</v>
      </c>
      <c r="C27" s="45">
        <f>IF(A27&gt;Summary!$H$33,0,(C26*(1+Summary!$H$30)))</f>
        <v>0</v>
      </c>
      <c r="D27" s="46">
        <f t="shared" si="1"/>
        <v>0</v>
      </c>
      <c r="E27" s="47">
        <f>E26*(1+Summary!$G$15)</f>
        <v>0.12090853001033874</v>
      </c>
      <c r="F27" s="47">
        <f t="shared" si="2"/>
        <v>0</v>
      </c>
      <c r="G27" s="79"/>
      <c r="H27" s="77">
        <f>Summary!$G$19*B27</f>
        <v>0</v>
      </c>
      <c r="I27" s="46">
        <f>I26*(1-Summary!$G$20)*(1+Summary!$G$15)</f>
        <v>0</v>
      </c>
      <c r="J27" s="46">
        <f t="shared" si="0"/>
        <v>0</v>
      </c>
      <c r="K27" s="77">
        <f t="shared" si="3"/>
        <v>0</v>
      </c>
      <c r="L27" s="46">
        <f t="shared" si="4"/>
        <v>0</v>
      </c>
      <c r="M27" s="46">
        <f>K27/(1+Summary!$G$16)^($A27-1)</f>
        <v>0</v>
      </c>
      <c r="N27" s="46">
        <f t="shared" si="5"/>
        <v>0</v>
      </c>
    </row>
    <row r="28" spans="1:15" x14ac:dyDescent="0.4">
      <c r="A28" s="23">
        <v>26</v>
      </c>
      <c r="B28" s="42">
        <f>B27*(1-Summary!$G$20)</f>
        <v>0</v>
      </c>
      <c r="C28" s="25">
        <f>IF(A28&gt;Summary!$H$33,0,(C27*(1+Summary!$H$30)))</f>
        <v>0</v>
      </c>
      <c r="D28" s="24">
        <f t="shared" si="1"/>
        <v>0</v>
      </c>
      <c r="E28" s="41">
        <f>E27*(1+Summary!$G$15)</f>
        <v>0.12401587923160445</v>
      </c>
      <c r="F28" s="41">
        <f t="shared" si="2"/>
        <v>0</v>
      </c>
      <c r="G28" s="22"/>
      <c r="H28" s="71">
        <f>Summary!$G$19*B28</f>
        <v>0</v>
      </c>
      <c r="I28" s="24">
        <f>I27*(1-Summary!$G$20)*(1+Summary!$G$15)</f>
        <v>0</v>
      </c>
      <c r="J28" s="24">
        <f t="shared" si="0"/>
        <v>0</v>
      </c>
      <c r="K28" s="71">
        <f t="shared" si="3"/>
        <v>0</v>
      </c>
      <c r="L28" s="24">
        <f t="shared" si="4"/>
        <v>0</v>
      </c>
      <c r="M28" s="24">
        <f>K28/(1+Summary!$G$16)^($A28-1)</f>
        <v>0</v>
      </c>
      <c r="N28" s="24">
        <f t="shared" si="5"/>
        <v>0</v>
      </c>
    </row>
    <row r="29" spans="1:15" x14ac:dyDescent="0.4">
      <c r="A29" s="23">
        <v>27</v>
      </c>
      <c r="B29" s="42">
        <f>B28*(1-Summary!$G$20)</f>
        <v>0</v>
      </c>
      <c r="C29" s="25">
        <f>IF(A29&gt;Summary!$H$33,0,(C28*(1+Summary!$H$30)))</f>
        <v>0</v>
      </c>
      <c r="D29" s="24">
        <f t="shared" si="1"/>
        <v>0</v>
      </c>
      <c r="E29" s="41">
        <f>E28*(1+Summary!$G$15)</f>
        <v>0.12720308732785671</v>
      </c>
      <c r="F29" s="41">
        <f t="shared" si="2"/>
        <v>0</v>
      </c>
      <c r="G29" s="22"/>
      <c r="H29" s="71">
        <f>Summary!$G$19*B29</f>
        <v>0</v>
      </c>
      <c r="I29" s="24">
        <f>I28*(1-Summary!$G$20)*(1+Summary!$G$15)</f>
        <v>0</v>
      </c>
      <c r="J29" s="24">
        <f t="shared" si="0"/>
        <v>0</v>
      </c>
      <c r="K29" s="71">
        <f t="shared" si="3"/>
        <v>0</v>
      </c>
      <c r="L29" s="24">
        <f t="shared" si="4"/>
        <v>0</v>
      </c>
      <c r="M29" s="24">
        <f>K29/(1+Summary!$G$16)^($A29-1)</f>
        <v>0</v>
      </c>
      <c r="N29" s="24">
        <f t="shared" si="5"/>
        <v>0</v>
      </c>
    </row>
    <row r="30" spans="1:15" x14ac:dyDescent="0.4">
      <c r="A30" s="23">
        <v>28</v>
      </c>
      <c r="B30" s="42">
        <f>B29*(1-Summary!$G$20)</f>
        <v>0</v>
      </c>
      <c r="C30" s="25">
        <f>IF(A30&gt;Summary!$H$33,0,(C29*(1+Summary!$H$30)))</f>
        <v>0</v>
      </c>
      <c r="D30" s="24">
        <f t="shared" si="1"/>
        <v>0</v>
      </c>
      <c r="E30" s="41">
        <f>E29*(1+Summary!$G$15)</f>
        <v>0.13047220667218262</v>
      </c>
      <c r="F30" s="41">
        <f t="shared" si="2"/>
        <v>0</v>
      </c>
      <c r="G30" s="22"/>
      <c r="H30" s="71">
        <f>Summary!$G$19*B30</f>
        <v>0</v>
      </c>
      <c r="I30" s="24">
        <f>I29*(1-Summary!$G$20)*(1+Summary!$G$15)</f>
        <v>0</v>
      </c>
      <c r="J30" s="24">
        <f t="shared" si="0"/>
        <v>0</v>
      </c>
      <c r="K30" s="71">
        <f t="shared" si="3"/>
        <v>0</v>
      </c>
      <c r="L30" s="24">
        <f t="shared" si="4"/>
        <v>0</v>
      </c>
      <c r="M30" s="24">
        <f>K30/(1+Summary!$G$16)^($A30-1)</f>
        <v>0</v>
      </c>
      <c r="N30" s="24">
        <f t="shared" si="5"/>
        <v>0</v>
      </c>
    </row>
    <row r="31" spans="1:15" x14ac:dyDescent="0.4">
      <c r="A31" s="23">
        <v>29</v>
      </c>
      <c r="B31" s="42">
        <f>B30*(1-Summary!$G$20)</f>
        <v>0</v>
      </c>
      <c r="C31" s="25">
        <f>IF(A31&gt;Summary!$H$33,0,(C30*(1+Summary!$H$30)))</f>
        <v>0</v>
      </c>
      <c r="D31" s="24">
        <f t="shared" si="1"/>
        <v>0</v>
      </c>
      <c r="E31" s="41">
        <f>E30*(1+Summary!$G$15)</f>
        <v>0.13382534238365773</v>
      </c>
      <c r="F31" s="41">
        <f t="shared" si="2"/>
        <v>0</v>
      </c>
      <c r="G31" s="22"/>
      <c r="H31" s="71">
        <f>Summary!$G$19*B31</f>
        <v>0</v>
      </c>
      <c r="I31" s="24">
        <f>I30*(1-Summary!$G$20)*(1+Summary!$G$15)</f>
        <v>0</v>
      </c>
      <c r="J31" s="24">
        <f t="shared" si="0"/>
        <v>0</v>
      </c>
      <c r="K31" s="71">
        <f t="shared" si="3"/>
        <v>0</v>
      </c>
      <c r="L31" s="24">
        <f t="shared" si="4"/>
        <v>0</v>
      </c>
      <c r="M31" s="24">
        <f>K31/(1+Summary!$G$16)^($A31-1)</f>
        <v>0</v>
      </c>
      <c r="N31" s="24">
        <f t="shared" si="5"/>
        <v>0</v>
      </c>
    </row>
    <row r="32" spans="1:15" x14ac:dyDescent="0.4">
      <c r="A32" s="43">
        <v>30</v>
      </c>
      <c r="B32" s="44">
        <f>B31*(1-Summary!$G$20)</f>
        <v>0</v>
      </c>
      <c r="C32" s="45">
        <f>IF(A32&gt;Summary!$H$33,0,(C31*(1+Summary!$H$30)))</f>
        <v>0</v>
      </c>
      <c r="D32" s="46">
        <f t="shared" si="1"/>
        <v>0</v>
      </c>
      <c r="E32" s="47">
        <f>E31*(1+Summary!$G$15)</f>
        <v>0.13726465368291774</v>
      </c>
      <c r="F32" s="47">
        <f t="shared" si="2"/>
        <v>0</v>
      </c>
      <c r="G32" s="48"/>
      <c r="H32" s="77">
        <f>Summary!$G$19*B32</f>
        <v>0</v>
      </c>
      <c r="I32" s="46">
        <f>I31*(1-Summary!$G$20)*(1+Summary!$G$15)</f>
        <v>0</v>
      </c>
      <c r="J32" s="46">
        <f t="shared" si="0"/>
        <v>0</v>
      </c>
      <c r="K32" s="77">
        <f t="shared" si="3"/>
        <v>0</v>
      </c>
      <c r="L32" s="46">
        <f t="shared" si="4"/>
        <v>0</v>
      </c>
      <c r="M32" s="46">
        <f>K32/(1+Summary!$G$16)^($A32-1)</f>
        <v>0</v>
      </c>
      <c r="N32" s="46">
        <f t="shared" si="5"/>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D1102"/>
  <sheetViews>
    <sheetView workbookViewId="0">
      <selection activeCell="H3" sqref="H3:H32"/>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Summary!I25</f>
        <v>SITE 6</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149</v>
      </c>
      <c r="H2" s="55" t="s">
        <v>151</v>
      </c>
      <c r="I2" s="55" t="s">
        <v>108</v>
      </c>
      <c r="J2" s="40" t="s">
        <v>45</v>
      </c>
      <c r="K2" s="40" t="s">
        <v>33</v>
      </c>
      <c r="L2" s="40" t="s">
        <v>34</v>
      </c>
      <c r="M2" s="40" t="s">
        <v>35</v>
      </c>
      <c r="N2" s="40" t="s">
        <v>36</v>
      </c>
    </row>
    <row r="3" spans="1:14" x14ac:dyDescent="0.4">
      <c r="A3" s="23">
        <v>1</v>
      </c>
      <c r="B3" s="42">
        <f>Summary!I28</f>
        <v>0</v>
      </c>
      <c r="C3" s="25">
        <f>Summary!I29</f>
        <v>0</v>
      </c>
      <c r="D3" s="24">
        <f>B3*C3*-1</f>
        <v>0</v>
      </c>
      <c r="E3" s="41">
        <f>VLOOKUP(Summary!I26,Summary!N4:X6,11,FALSE)</f>
        <v>6.5761E-2</v>
      </c>
      <c r="F3" s="41">
        <f>B3*E3</f>
        <v>0</v>
      </c>
      <c r="G3" s="22">
        <f>IF(AND(Summary!$I$27&lt;=40,Summary!G17="Yes"),Summary!$I$27*Summary!O13,0)+(Summary!G18*Summary!I27)</f>
        <v>0</v>
      </c>
      <c r="H3" s="71">
        <f>Summary!$G$19*B3</f>
        <v>0</v>
      </c>
      <c r="I3" s="71">
        <f>IFERROR('Demand Charge Calculations'!B52,0)</f>
        <v>0</v>
      </c>
      <c r="J3" s="24">
        <f t="shared" ref="J3:J32" si="0">D3*-1-H3</f>
        <v>0</v>
      </c>
      <c r="K3" s="24">
        <f>F3+D3+G3+H3+I3</f>
        <v>0</v>
      </c>
      <c r="L3" s="24">
        <f>K3</f>
        <v>0</v>
      </c>
      <c r="M3" s="24">
        <f>K3/(1+Summary!$G$16)^($A3-1)</f>
        <v>0</v>
      </c>
      <c r="N3" s="24">
        <f>M3</f>
        <v>0</v>
      </c>
    </row>
    <row r="4" spans="1:14" x14ac:dyDescent="0.4">
      <c r="A4" s="23">
        <v>2</v>
      </c>
      <c r="B4" s="42">
        <f>B3*(1-Summary!$G$20)</f>
        <v>0</v>
      </c>
      <c r="C4" s="25">
        <f>IF(A4&gt;Summary!$I$33,0,(C3*(1+Summary!$I$30)))</f>
        <v>0</v>
      </c>
      <c r="D4" s="24">
        <f t="shared" ref="D4:D32" si="1">B4*C4*-1</f>
        <v>0</v>
      </c>
      <c r="E4" s="41">
        <f>E3*(1+Summary!$G$15)</f>
        <v>6.7451057699999997E-2</v>
      </c>
      <c r="F4" s="41">
        <f t="shared" ref="F4:F32" si="2">B4*E4</f>
        <v>0</v>
      </c>
      <c r="G4" s="22"/>
      <c r="H4" s="71">
        <f>Summary!$G$19*B4</f>
        <v>0</v>
      </c>
      <c r="I4" s="71">
        <f>I3*(1-Summary!$G$20)*(1+Summary!$G$15)</f>
        <v>0</v>
      </c>
      <c r="J4" s="24">
        <f t="shared" si="0"/>
        <v>0</v>
      </c>
      <c r="K4" s="71">
        <f t="shared" ref="K4:K32" si="3">F4+D4+G4+H4+I4</f>
        <v>0</v>
      </c>
      <c r="L4" s="24">
        <f t="shared" ref="L4:L32" si="4">L3+K4</f>
        <v>0</v>
      </c>
      <c r="M4" s="24">
        <f>K4/(1+Summary!$G$16)^($A4-1)</f>
        <v>0</v>
      </c>
      <c r="N4" s="24">
        <f>M4+N3</f>
        <v>0</v>
      </c>
    </row>
    <row r="5" spans="1:14" x14ac:dyDescent="0.4">
      <c r="A5" s="23">
        <v>3</v>
      </c>
      <c r="B5" s="42">
        <f>B4*(1-Summary!$G$20)</f>
        <v>0</v>
      </c>
      <c r="C5" s="25">
        <f>IF(A5&gt;Summary!$I$33,0,(C4*(1+Summary!$I$30)))</f>
        <v>0</v>
      </c>
      <c r="D5" s="24">
        <f t="shared" si="1"/>
        <v>0</v>
      </c>
      <c r="E5" s="41">
        <f>E4*(1+Summary!$G$15)</f>
        <v>6.9184549882889995E-2</v>
      </c>
      <c r="F5" s="41">
        <f t="shared" si="2"/>
        <v>0</v>
      </c>
      <c r="G5" s="22"/>
      <c r="H5" s="71">
        <f>Summary!$G$19*B5</f>
        <v>0</v>
      </c>
      <c r="I5" s="71">
        <f>I4*(1-Summary!$G$20)*(1+Summary!$G$15)</f>
        <v>0</v>
      </c>
      <c r="J5" s="24">
        <f t="shared" si="0"/>
        <v>0</v>
      </c>
      <c r="K5" s="71">
        <f t="shared" si="3"/>
        <v>0</v>
      </c>
      <c r="L5" s="24">
        <f t="shared" si="4"/>
        <v>0</v>
      </c>
      <c r="M5" s="24">
        <f>K5/(1+Summary!$G$16)^($A5-1)</f>
        <v>0</v>
      </c>
      <c r="N5" s="24">
        <f t="shared" ref="N5:N32" si="5">M5+N4</f>
        <v>0</v>
      </c>
    </row>
    <row r="6" spans="1:14" x14ac:dyDescent="0.4">
      <c r="A6" s="23">
        <v>4</v>
      </c>
      <c r="B6" s="42">
        <f>B5*(1-Summary!$G$20)</f>
        <v>0</v>
      </c>
      <c r="C6" s="25">
        <f>IF(A6&gt;Summary!$I$33,0,(C5*(1+Summary!$I$30)))</f>
        <v>0</v>
      </c>
      <c r="D6" s="24">
        <f t="shared" si="1"/>
        <v>0</v>
      </c>
      <c r="E6" s="41">
        <f>E5*(1+Summary!$G$15)</f>
        <v>7.0962592814880265E-2</v>
      </c>
      <c r="F6" s="41">
        <f t="shared" si="2"/>
        <v>0</v>
      </c>
      <c r="G6" s="22"/>
      <c r="H6" s="71">
        <f>Summary!$G$19*B6</f>
        <v>0</v>
      </c>
      <c r="I6" s="71">
        <f>I5*(1-Summary!$G$20)*(1+Summary!$G$15)</f>
        <v>0</v>
      </c>
      <c r="J6" s="24">
        <f t="shared" si="0"/>
        <v>0</v>
      </c>
      <c r="K6" s="71">
        <f t="shared" si="3"/>
        <v>0</v>
      </c>
      <c r="L6" s="24">
        <f t="shared" si="4"/>
        <v>0</v>
      </c>
      <c r="M6" s="24">
        <f>K6/(1+Summary!$G$16)^($A6-1)</f>
        <v>0</v>
      </c>
      <c r="N6" s="24">
        <f t="shared" si="5"/>
        <v>0</v>
      </c>
    </row>
    <row r="7" spans="1:14" x14ac:dyDescent="0.4">
      <c r="A7" s="43">
        <v>5</v>
      </c>
      <c r="B7" s="44">
        <f>B6*(1-Summary!$G$20)</f>
        <v>0</v>
      </c>
      <c r="C7" s="45">
        <f>IF(A7&gt;Summary!$I$33,0,(C6*(1+Summary!$I$30)))</f>
        <v>0</v>
      </c>
      <c r="D7" s="46">
        <f t="shared" si="1"/>
        <v>0</v>
      </c>
      <c r="E7" s="47">
        <f>E6*(1+Summary!$G$15)</f>
        <v>7.2786331450222688E-2</v>
      </c>
      <c r="F7" s="47">
        <f t="shared" si="2"/>
        <v>0</v>
      </c>
      <c r="G7" s="79"/>
      <c r="H7" s="77">
        <f>Summary!$G$19*B7</f>
        <v>0</v>
      </c>
      <c r="I7" s="77">
        <f>I6*(1-Summary!$G$20)*(1+Summary!$G$15)</f>
        <v>0</v>
      </c>
      <c r="J7" s="46">
        <f t="shared" si="0"/>
        <v>0</v>
      </c>
      <c r="K7" s="77">
        <f t="shared" si="3"/>
        <v>0</v>
      </c>
      <c r="L7" s="46">
        <f t="shared" si="4"/>
        <v>0</v>
      </c>
      <c r="M7" s="46">
        <f>K7/(1+Summary!$G$16)^($A7-1)</f>
        <v>0</v>
      </c>
      <c r="N7" s="46">
        <f t="shared" si="5"/>
        <v>0</v>
      </c>
    </row>
    <row r="8" spans="1:14" x14ac:dyDescent="0.4">
      <c r="A8" s="23">
        <v>6</v>
      </c>
      <c r="B8" s="42">
        <f>B7*(1-Summary!$G$20)</f>
        <v>0</v>
      </c>
      <c r="C8" s="25">
        <f>IF(A8&gt;Summary!$I$33,0,(C7*(1+Summary!$I$30)))</f>
        <v>0</v>
      </c>
      <c r="D8" s="24">
        <f t="shared" si="1"/>
        <v>0</v>
      </c>
      <c r="E8" s="41">
        <f>E7*(1+Summary!$G$15)</f>
        <v>7.4656940168493419E-2</v>
      </c>
      <c r="F8" s="41">
        <f t="shared" si="2"/>
        <v>0</v>
      </c>
      <c r="G8" s="22"/>
      <c r="H8" s="71">
        <f>Summary!$G$19*B8</f>
        <v>0</v>
      </c>
      <c r="I8" s="71">
        <f>I7*(1-Summary!$G$20)*(1+Summary!$G$15)</f>
        <v>0</v>
      </c>
      <c r="J8" s="24">
        <f t="shared" si="0"/>
        <v>0</v>
      </c>
      <c r="K8" s="71">
        <f t="shared" si="3"/>
        <v>0</v>
      </c>
      <c r="L8" s="24">
        <f t="shared" si="4"/>
        <v>0</v>
      </c>
      <c r="M8" s="24">
        <f>K8/(1+Summary!$G$16)^($A8-1)</f>
        <v>0</v>
      </c>
      <c r="N8" s="24">
        <f t="shared" si="5"/>
        <v>0</v>
      </c>
    </row>
    <row r="9" spans="1:14" x14ac:dyDescent="0.4">
      <c r="A9" s="23">
        <v>7</v>
      </c>
      <c r="B9" s="42">
        <f>B8*(1-Summary!$G$20)</f>
        <v>0</v>
      </c>
      <c r="C9" s="25">
        <f>IF(A9&gt;Summary!$I$33,0,(C8*(1+Summary!$I$30)))</f>
        <v>0</v>
      </c>
      <c r="D9" s="24">
        <f t="shared" si="1"/>
        <v>0</v>
      </c>
      <c r="E9" s="41">
        <f>E8*(1+Summary!$G$15)</f>
        <v>7.65756235308237E-2</v>
      </c>
      <c r="F9" s="41">
        <f t="shared" si="2"/>
        <v>0</v>
      </c>
      <c r="G9" s="22"/>
      <c r="H9" s="71">
        <f>Summary!$G$19*B9</f>
        <v>0</v>
      </c>
      <c r="I9" s="71">
        <f>I8*(1-Summary!$G$20)*(1+Summary!$G$15)</f>
        <v>0</v>
      </c>
      <c r="J9" s="24">
        <f t="shared" si="0"/>
        <v>0</v>
      </c>
      <c r="K9" s="71">
        <f t="shared" si="3"/>
        <v>0</v>
      </c>
      <c r="L9" s="24">
        <f t="shared" si="4"/>
        <v>0</v>
      </c>
      <c r="M9" s="24">
        <f>K9/(1+Summary!$G$16)^($A9-1)</f>
        <v>0</v>
      </c>
      <c r="N9" s="24">
        <f t="shared" si="5"/>
        <v>0</v>
      </c>
    </row>
    <row r="10" spans="1:14" x14ac:dyDescent="0.4">
      <c r="A10" s="23">
        <v>8</v>
      </c>
      <c r="B10" s="42">
        <f>B9*(1-Summary!$G$20)</f>
        <v>0</v>
      </c>
      <c r="C10" s="25">
        <f>IF(A10&gt;Summary!$I$33,0,(C9*(1+Summary!$I$30)))</f>
        <v>0</v>
      </c>
      <c r="D10" s="24">
        <f t="shared" si="1"/>
        <v>0</v>
      </c>
      <c r="E10" s="41">
        <f>E9*(1+Summary!$G$15)</f>
        <v>7.8543617055565867E-2</v>
      </c>
      <c r="F10" s="41">
        <f t="shared" si="2"/>
        <v>0</v>
      </c>
      <c r="G10" s="22"/>
      <c r="H10" s="71">
        <f>Summary!$G$19*B10</f>
        <v>0</v>
      </c>
      <c r="I10" s="71">
        <f>I9*(1-Summary!$G$20)*(1+Summary!$G$15)</f>
        <v>0</v>
      </c>
      <c r="J10" s="24">
        <f t="shared" si="0"/>
        <v>0</v>
      </c>
      <c r="K10" s="71">
        <f t="shared" si="3"/>
        <v>0</v>
      </c>
      <c r="L10" s="24">
        <f t="shared" si="4"/>
        <v>0</v>
      </c>
      <c r="M10" s="24">
        <f>K10/(1+Summary!$G$16)^($A10-1)</f>
        <v>0</v>
      </c>
      <c r="N10" s="24">
        <f t="shared" si="5"/>
        <v>0</v>
      </c>
    </row>
    <row r="11" spans="1:14" x14ac:dyDescent="0.4">
      <c r="A11" s="23">
        <v>9</v>
      </c>
      <c r="B11" s="42">
        <f>B10*(1-Summary!$G$20)</f>
        <v>0</v>
      </c>
      <c r="C11" s="25">
        <f>IF(A11&gt;Summary!$I$33,0,(C10*(1+Summary!$I$30)))</f>
        <v>0</v>
      </c>
      <c r="D11" s="24">
        <f t="shared" si="1"/>
        <v>0</v>
      </c>
      <c r="E11" s="41">
        <f>E10*(1+Summary!$G$15)</f>
        <v>8.0562188013893921E-2</v>
      </c>
      <c r="F11" s="41">
        <f t="shared" si="2"/>
        <v>0</v>
      </c>
      <c r="G11" s="22"/>
      <c r="H11" s="71">
        <f>Summary!$G$19*B11</f>
        <v>0</v>
      </c>
      <c r="I11" s="71">
        <f>I10*(1-Summary!$G$20)*(1+Summary!$G$15)</f>
        <v>0</v>
      </c>
      <c r="J11" s="24">
        <f t="shared" si="0"/>
        <v>0</v>
      </c>
      <c r="K11" s="71">
        <f t="shared" si="3"/>
        <v>0</v>
      </c>
      <c r="L11" s="24">
        <f t="shared" si="4"/>
        <v>0</v>
      </c>
      <c r="M11" s="24">
        <f>K11/(1+Summary!$G$16)^($A11-1)</f>
        <v>0</v>
      </c>
      <c r="N11" s="24">
        <f t="shared" si="5"/>
        <v>0</v>
      </c>
    </row>
    <row r="12" spans="1:14" x14ac:dyDescent="0.4">
      <c r="A12" s="43">
        <v>10</v>
      </c>
      <c r="B12" s="44">
        <f>B11*(1-Summary!$G$20)</f>
        <v>0</v>
      </c>
      <c r="C12" s="45">
        <f>IF(A12&gt;Summary!$I$33,0,(C11*(1+Summary!$I$30)))</f>
        <v>0</v>
      </c>
      <c r="D12" s="46">
        <f t="shared" si="1"/>
        <v>0</v>
      </c>
      <c r="E12" s="47">
        <f>E11*(1+Summary!$G$15)</f>
        <v>8.2632636245851002E-2</v>
      </c>
      <c r="F12" s="47">
        <f t="shared" si="2"/>
        <v>0</v>
      </c>
      <c r="G12" s="79"/>
      <c r="H12" s="77">
        <f>Summary!$G$19*B12</f>
        <v>0</v>
      </c>
      <c r="I12" s="77">
        <f>I11*(1-Summary!$G$20)*(1+Summary!$G$15)</f>
        <v>0</v>
      </c>
      <c r="J12" s="46">
        <f t="shared" si="0"/>
        <v>0</v>
      </c>
      <c r="K12" s="77">
        <f t="shared" si="3"/>
        <v>0</v>
      </c>
      <c r="L12" s="46">
        <f t="shared" si="4"/>
        <v>0</v>
      </c>
      <c r="M12" s="46">
        <f>K12/(1+Summary!$G$16)^($A12-1)</f>
        <v>0</v>
      </c>
      <c r="N12" s="46">
        <f t="shared" si="5"/>
        <v>0</v>
      </c>
    </row>
    <row r="13" spans="1:14" x14ac:dyDescent="0.4">
      <c r="A13" s="23">
        <v>11</v>
      </c>
      <c r="B13" s="42">
        <f>B12*(1-Summary!$G$20)</f>
        <v>0</v>
      </c>
      <c r="C13" s="25">
        <f>IF(A13&gt;Summary!$I$33,0,(C12*(1+Summary!$I$30)))</f>
        <v>0</v>
      </c>
      <c r="D13" s="24">
        <f t="shared" si="1"/>
        <v>0</v>
      </c>
      <c r="E13" s="41">
        <f>E12*(1+Summary!$G$15)</f>
        <v>8.4756294997369377E-2</v>
      </c>
      <c r="F13" s="41">
        <f t="shared" si="2"/>
        <v>0</v>
      </c>
      <c r="G13" s="22"/>
      <c r="H13" s="71">
        <f>Summary!$G$19*B13</f>
        <v>0</v>
      </c>
      <c r="I13" s="24">
        <f>I12*(1-Summary!$G$20)*(1+Summary!$G$15)</f>
        <v>0</v>
      </c>
      <c r="J13" s="24">
        <f t="shared" si="0"/>
        <v>0</v>
      </c>
      <c r="K13" s="71">
        <f t="shared" si="3"/>
        <v>0</v>
      </c>
      <c r="L13" s="24">
        <f t="shared" si="4"/>
        <v>0</v>
      </c>
      <c r="M13" s="24">
        <f>K13/(1+Summary!$G$16)^($A13-1)</f>
        <v>0</v>
      </c>
      <c r="N13" s="24">
        <f t="shared" si="5"/>
        <v>0</v>
      </c>
    </row>
    <row r="14" spans="1:14" x14ac:dyDescent="0.4">
      <c r="A14" s="23">
        <v>12</v>
      </c>
      <c r="B14" s="42">
        <f>B13*(1-Summary!$G$20)</f>
        <v>0</v>
      </c>
      <c r="C14" s="25">
        <f>IF(A14&gt;Summary!$I$33,0,(C13*(1+Summary!$I$30)))</f>
        <v>0</v>
      </c>
      <c r="D14" s="24">
        <f t="shared" si="1"/>
        <v>0</v>
      </c>
      <c r="E14" s="41">
        <f>E13*(1+Summary!$G$15)</f>
        <v>8.6934531778801769E-2</v>
      </c>
      <c r="F14" s="41">
        <f t="shared" si="2"/>
        <v>0</v>
      </c>
      <c r="G14" s="22"/>
      <c r="H14" s="71">
        <f>Summary!$G$19*B14</f>
        <v>0</v>
      </c>
      <c r="I14" s="24">
        <f>I13*(1-Summary!$G$20)*(1+Summary!$G$15)</f>
        <v>0</v>
      </c>
      <c r="J14" s="24">
        <f t="shared" si="0"/>
        <v>0</v>
      </c>
      <c r="K14" s="71">
        <f t="shared" si="3"/>
        <v>0</v>
      </c>
      <c r="L14" s="24">
        <f t="shared" si="4"/>
        <v>0</v>
      </c>
      <c r="M14" s="24">
        <f>K14/(1+Summary!$G$16)^($A14-1)</f>
        <v>0</v>
      </c>
      <c r="N14" s="24">
        <f t="shared" si="5"/>
        <v>0</v>
      </c>
    </row>
    <row r="15" spans="1:14" x14ac:dyDescent="0.4">
      <c r="A15" s="23">
        <v>13</v>
      </c>
      <c r="B15" s="42">
        <f>B14*(1-Summary!$G$20)</f>
        <v>0</v>
      </c>
      <c r="C15" s="25">
        <f>IF(A15&gt;Summary!$I$33,0,(C14*(1+Summary!$I$30)))</f>
        <v>0</v>
      </c>
      <c r="D15" s="24">
        <f t="shared" si="1"/>
        <v>0</v>
      </c>
      <c r="E15" s="41">
        <f>E14*(1+Summary!$G$15)</f>
        <v>8.9168749245516973E-2</v>
      </c>
      <c r="F15" s="41">
        <f t="shared" si="2"/>
        <v>0</v>
      </c>
      <c r="G15" s="22"/>
      <c r="H15" s="71">
        <f>Summary!$G$19*B15</f>
        <v>0</v>
      </c>
      <c r="I15" s="24">
        <f>I14*(1-Summary!$G$20)*(1+Summary!$G$15)</f>
        <v>0</v>
      </c>
      <c r="J15" s="24">
        <f t="shared" si="0"/>
        <v>0</v>
      </c>
      <c r="K15" s="71">
        <f t="shared" si="3"/>
        <v>0</v>
      </c>
      <c r="L15" s="24">
        <f t="shared" si="4"/>
        <v>0</v>
      </c>
      <c r="M15" s="24">
        <f>K15/(1+Summary!$G$16)^($A15-1)</f>
        <v>0</v>
      </c>
      <c r="N15" s="24">
        <f t="shared" si="5"/>
        <v>0</v>
      </c>
    </row>
    <row r="16" spans="1:14" x14ac:dyDescent="0.4">
      <c r="A16" s="23">
        <v>14</v>
      </c>
      <c r="B16" s="42">
        <f>B15*(1-Summary!$G$20)</f>
        <v>0</v>
      </c>
      <c r="C16" s="25">
        <f>IF(A16&gt;Summary!$I$33,0,(C15*(1+Summary!$I$30)))</f>
        <v>0</v>
      </c>
      <c r="D16" s="24">
        <f t="shared" si="1"/>
        <v>0</v>
      </c>
      <c r="E16" s="41">
        <f>E15*(1+Summary!$G$15)</f>
        <v>9.1460386101126764E-2</v>
      </c>
      <c r="F16" s="41">
        <f t="shared" si="2"/>
        <v>0</v>
      </c>
      <c r="G16" s="22"/>
      <c r="H16" s="71">
        <f>Summary!$G$19*B16</f>
        <v>0</v>
      </c>
      <c r="I16" s="24">
        <f>I15*(1-Summary!$G$20)*(1+Summary!$G$15)</f>
        <v>0</v>
      </c>
      <c r="J16" s="24">
        <f t="shared" si="0"/>
        <v>0</v>
      </c>
      <c r="K16" s="71">
        <f t="shared" si="3"/>
        <v>0</v>
      </c>
      <c r="L16" s="24">
        <f t="shared" si="4"/>
        <v>0</v>
      </c>
      <c r="M16" s="24">
        <f>K16/(1+Summary!$G$16)^($A16-1)</f>
        <v>0</v>
      </c>
      <c r="N16" s="24">
        <f t="shared" si="5"/>
        <v>0</v>
      </c>
    </row>
    <row r="17" spans="1:15" x14ac:dyDescent="0.4">
      <c r="A17" s="43">
        <v>15</v>
      </c>
      <c r="B17" s="44">
        <f>B16*(1-Summary!$G$20)</f>
        <v>0</v>
      </c>
      <c r="C17" s="45">
        <f>IF(A17&gt;Summary!$I$33,0,(C16*(1+Summary!$I$30)))</f>
        <v>0</v>
      </c>
      <c r="D17" s="46">
        <f t="shared" si="1"/>
        <v>0</v>
      </c>
      <c r="E17" s="47">
        <f>E16*(1+Summary!$G$15)</f>
        <v>9.381091802392573E-2</v>
      </c>
      <c r="F17" s="47">
        <f t="shared" si="2"/>
        <v>0</v>
      </c>
      <c r="G17" s="79"/>
      <c r="H17" s="77">
        <f>Summary!$G$19*B17</f>
        <v>0</v>
      </c>
      <c r="I17" s="46">
        <f>I16*(1-Summary!$G$20)*(1+Summary!$G$15)</f>
        <v>0</v>
      </c>
      <c r="J17" s="46">
        <f t="shared" si="0"/>
        <v>0</v>
      </c>
      <c r="K17" s="77">
        <f t="shared" si="3"/>
        <v>0</v>
      </c>
      <c r="L17" s="46">
        <f t="shared" si="4"/>
        <v>0</v>
      </c>
      <c r="M17" s="46">
        <f>K17/(1+Summary!$G$16)^($A17-1)</f>
        <v>0</v>
      </c>
      <c r="N17" s="46">
        <f t="shared" si="5"/>
        <v>0</v>
      </c>
    </row>
    <row r="18" spans="1:15" x14ac:dyDescent="0.4">
      <c r="A18" s="23">
        <v>16</v>
      </c>
      <c r="B18" s="42">
        <f>B17*(1-Summary!$G$20)</f>
        <v>0</v>
      </c>
      <c r="C18" s="25">
        <f>IF(A18&gt;Summary!$I$33,0,(C17*(1+Summary!$I$30)))</f>
        <v>0</v>
      </c>
      <c r="D18" s="24">
        <f t="shared" si="1"/>
        <v>0</v>
      </c>
      <c r="E18" s="41">
        <f>E17*(1+Summary!$G$15)</f>
        <v>9.6221858617140624E-2</v>
      </c>
      <c r="F18" s="41">
        <f t="shared" si="2"/>
        <v>0</v>
      </c>
      <c r="G18" s="22"/>
      <c r="H18" s="71">
        <f>Summary!$G$19*B18</f>
        <v>0</v>
      </c>
      <c r="I18" s="24">
        <f>I17*(1-Summary!$G$20)*(1+Summary!$G$15)</f>
        <v>0</v>
      </c>
      <c r="J18" s="24">
        <f t="shared" si="0"/>
        <v>0</v>
      </c>
      <c r="K18" s="71">
        <f t="shared" si="3"/>
        <v>0</v>
      </c>
      <c r="L18" s="24">
        <f t="shared" si="4"/>
        <v>0</v>
      </c>
      <c r="M18" s="24">
        <f>K18/(1+Summary!$G$16)^($A18-1)</f>
        <v>0</v>
      </c>
      <c r="N18" s="24">
        <f t="shared" si="5"/>
        <v>0</v>
      </c>
    </row>
    <row r="19" spans="1:15" x14ac:dyDescent="0.4">
      <c r="A19" s="23">
        <v>17</v>
      </c>
      <c r="B19" s="42">
        <f>B18*(1-Summary!$G$20)</f>
        <v>0</v>
      </c>
      <c r="C19" s="25">
        <f>IF(A19&gt;Summary!$I$33,0,(C18*(1+Summary!$I$30)))</f>
        <v>0</v>
      </c>
      <c r="D19" s="24">
        <f t="shared" si="1"/>
        <v>0</v>
      </c>
      <c r="E19" s="41">
        <f>E18*(1+Summary!$G$15)</f>
        <v>9.8694760383601143E-2</v>
      </c>
      <c r="F19" s="41">
        <f t="shared" si="2"/>
        <v>0</v>
      </c>
      <c r="G19" s="22"/>
      <c r="H19" s="71">
        <f>Summary!$G$19*B19</f>
        <v>0</v>
      </c>
      <c r="I19" s="24">
        <f>I18*(1-Summary!$G$20)*(1+Summary!$G$15)</f>
        <v>0</v>
      </c>
      <c r="J19" s="24">
        <f t="shared" si="0"/>
        <v>0</v>
      </c>
      <c r="K19" s="71">
        <f t="shared" si="3"/>
        <v>0</v>
      </c>
      <c r="L19" s="24">
        <f t="shared" si="4"/>
        <v>0</v>
      </c>
      <c r="M19" s="24">
        <f>K19/(1+Summary!$G$16)^($A19-1)</f>
        <v>0</v>
      </c>
      <c r="N19" s="24">
        <f t="shared" si="5"/>
        <v>0</v>
      </c>
    </row>
    <row r="20" spans="1:15" x14ac:dyDescent="0.4">
      <c r="A20" s="23">
        <v>18</v>
      </c>
      <c r="B20" s="42">
        <f>B19*(1-Summary!$G$20)</f>
        <v>0</v>
      </c>
      <c r="C20" s="25">
        <f>IF(A20&gt;Summary!$I$33,0,(C19*(1+Summary!$I$30)))</f>
        <v>0</v>
      </c>
      <c r="D20" s="24">
        <f t="shared" si="1"/>
        <v>0</v>
      </c>
      <c r="E20" s="41">
        <f>E19*(1+Summary!$G$15)</f>
        <v>0.10123121572545969</v>
      </c>
      <c r="F20" s="41">
        <f t="shared" si="2"/>
        <v>0</v>
      </c>
      <c r="G20" s="22"/>
      <c r="H20" s="71">
        <f>Summary!$G$19*B20</f>
        <v>0</v>
      </c>
      <c r="I20" s="24">
        <f>I19*(1-Summary!$G$20)*(1+Summary!$G$15)</f>
        <v>0</v>
      </c>
      <c r="J20" s="24">
        <f t="shared" si="0"/>
        <v>0</v>
      </c>
      <c r="K20" s="71">
        <f t="shared" si="3"/>
        <v>0</v>
      </c>
      <c r="L20" s="24">
        <f t="shared" si="4"/>
        <v>0</v>
      </c>
      <c r="M20" s="24">
        <f>K20/(1+Summary!$G$16)^($A20-1)</f>
        <v>0</v>
      </c>
      <c r="N20" s="24">
        <f t="shared" si="5"/>
        <v>0</v>
      </c>
    </row>
    <row r="21" spans="1:15" x14ac:dyDescent="0.4">
      <c r="A21" s="23">
        <v>19</v>
      </c>
      <c r="B21" s="42">
        <f>B20*(1-Summary!$G$20)</f>
        <v>0</v>
      </c>
      <c r="C21" s="25">
        <f>IF(A21&gt;Summary!$I$33,0,(C20*(1+Summary!$I$30)))</f>
        <v>0</v>
      </c>
      <c r="D21" s="24">
        <f t="shared" si="1"/>
        <v>0</v>
      </c>
      <c r="E21" s="41">
        <f>E20*(1+Summary!$G$15)</f>
        <v>0.10383285796960401</v>
      </c>
      <c r="F21" s="41">
        <f t="shared" si="2"/>
        <v>0</v>
      </c>
      <c r="G21" s="22"/>
      <c r="H21" s="71">
        <f>Summary!$G$19*B21</f>
        <v>0</v>
      </c>
      <c r="I21" s="24">
        <f>I20*(1-Summary!$G$20)*(1+Summary!$G$15)</f>
        <v>0</v>
      </c>
      <c r="J21" s="24">
        <f t="shared" si="0"/>
        <v>0</v>
      </c>
      <c r="K21" s="71">
        <f t="shared" si="3"/>
        <v>0</v>
      </c>
      <c r="L21" s="24">
        <f t="shared" si="4"/>
        <v>0</v>
      </c>
      <c r="M21" s="24">
        <f>K21/(1+Summary!$G$16)^($A21-1)</f>
        <v>0</v>
      </c>
      <c r="N21" s="24">
        <f t="shared" si="5"/>
        <v>0</v>
      </c>
    </row>
    <row r="22" spans="1:15" x14ac:dyDescent="0.4">
      <c r="A22" s="43">
        <v>20</v>
      </c>
      <c r="B22" s="44">
        <f>B21*(1-Summary!$G$20)</f>
        <v>0</v>
      </c>
      <c r="C22" s="45">
        <f>IF(A22&gt;Summary!$I$33,0,(C21*(1+Summary!$I$30)))</f>
        <v>0</v>
      </c>
      <c r="D22" s="46">
        <f t="shared" si="1"/>
        <v>0</v>
      </c>
      <c r="E22" s="47">
        <f>E21*(1+Summary!$G$15)</f>
        <v>0.10650136241942283</v>
      </c>
      <c r="F22" s="47">
        <f t="shared" si="2"/>
        <v>0</v>
      </c>
      <c r="G22" s="79"/>
      <c r="H22" s="77">
        <f>Summary!$G$19*B22</f>
        <v>0</v>
      </c>
      <c r="I22" s="46">
        <f>I21*(1-Summary!$G$20)*(1+Summary!$G$15)</f>
        <v>0</v>
      </c>
      <c r="J22" s="46">
        <f t="shared" si="0"/>
        <v>0</v>
      </c>
      <c r="K22" s="77">
        <f t="shared" si="3"/>
        <v>0</v>
      </c>
      <c r="L22" s="46">
        <f t="shared" si="4"/>
        <v>0</v>
      </c>
      <c r="M22" s="46">
        <f>K22/(1+Summary!$G$16)^($A22-1)</f>
        <v>0</v>
      </c>
      <c r="N22" s="46">
        <f t="shared" si="5"/>
        <v>0</v>
      </c>
    </row>
    <row r="23" spans="1:15" x14ac:dyDescent="0.4">
      <c r="A23" s="23">
        <v>21</v>
      </c>
      <c r="B23" s="42">
        <f>B22*(1-Summary!$G$20)</f>
        <v>0</v>
      </c>
      <c r="C23" s="25">
        <f>IF(A23&gt;Summary!$I$33,0,(C22*(1+Summary!$I$30)))</f>
        <v>0</v>
      </c>
      <c r="D23" s="24">
        <f t="shared" si="1"/>
        <v>0</v>
      </c>
      <c r="E23" s="41">
        <f>E22*(1+Summary!$G$15)</f>
        <v>0.109238447433602</v>
      </c>
      <c r="F23" s="41">
        <f t="shared" si="2"/>
        <v>0</v>
      </c>
      <c r="G23" s="22"/>
      <c r="H23" s="71">
        <f>Summary!$G$19*B23</f>
        <v>0</v>
      </c>
      <c r="I23" s="24">
        <f>I22*(1-Summary!$G$20)*(1+Summary!$G$15)</f>
        <v>0</v>
      </c>
      <c r="J23" s="24">
        <f t="shared" si="0"/>
        <v>0</v>
      </c>
      <c r="K23" s="71">
        <f t="shared" si="3"/>
        <v>0</v>
      </c>
      <c r="L23" s="24">
        <f t="shared" si="4"/>
        <v>0</v>
      </c>
      <c r="M23" s="24">
        <f>K23/(1+Summary!$G$16)^($A23-1)</f>
        <v>0</v>
      </c>
      <c r="N23" s="24">
        <f t="shared" si="5"/>
        <v>0</v>
      </c>
    </row>
    <row r="24" spans="1:15" x14ac:dyDescent="0.4">
      <c r="A24" s="23">
        <v>22</v>
      </c>
      <c r="B24" s="42">
        <f>B23*(1-Summary!$G$20)</f>
        <v>0</v>
      </c>
      <c r="C24" s="25">
        <f>IF(A24&gt;Summary!$I$33,0,(C23*(1+Summary!$I$30)))</f>
        <v>0</v>
      </c>
      <c r="D24" s="24">
        <f t="shared" si="1"/>
        <v>0</v>
      </c>
      <c r="E24" s="41">
        <f>E23*(1+Summary!$G$15)</f>
        <v>0.11204587553264558</v>
      </c>
      <c r="F24" s="41">
        <f t="shared" si="2"/>
        <v>0</v>
      </c>
      <c r="G24" s="22"/>
      <c r="H24" s="71">
        <f>Summary!$G$19*B24</f>
        <v>0</v>
      </c>
      <c r="I24" s="24">
        <f>I23*(1-Summary!$G$20)*(1+Summary!$G$15)</f>
        <v>0</v>
      </c>
      <c r="J24" s="24">
        <f t="shared" si="0"/>
        <v>0</v>
      </c>
      <c r="K24" s="71">
        <f t="shared" si="3"/>
        <v>0</v>
      </c>
      <c r="L24" s="24">
        <f t="shared" si="4"/>
        <v>0</v>
      </c>
      <c r="M24" s="24">
        <f>K24/(1+Summary!$G$16)^($A24-1)</f>
        <v>0</v>
      </c>
      <c r="N24" s="24">
        <f t="shared" si="5"/>
        <v>0</v>
      </c>
    </row>
    <row r="25" spans="1:15" x14ac:dyDescent="0.4">
      <c r="A25" s="23">
        <v>23</v>
      </c>
      <c r="B25" s="42">
        <f>B24*(1-Summary!$G$20)</f>
        <v>0</v>
      </c>
      <c r="C25" s="25">
        <f>IF(A25&gt;Summary!$I$33,0,(C24*(1+Summary!$I$30)))</f>
        <v>0</v>
      </c>
      <c r="D25" s="24">
        <f t="shared" si="1"/>
        <v>0</v>
      </c>
      <c r="E25" s="41">
        <f>E24*(1+Summary!$G$15)</f>
        <v>0.11492545453383458</v>
      </c>
      <c r="F25" s="41">
        <f t="shared" si="2"/>
        <v>0</v>
      </c>
      <c r="G25" s="22"/>
      <c r="H25" s="71">
        <f>Summary!$G$19*B25</f>
        <v>0</v>
      </c>
      <c r="I25" s="24">
        <f>I24*(1-Summary!$G$20)*(1+Summary!$G$15)</f>
        <v>0</v>
      </c>
      <c r="J25" s="24">
        <f t="shared" si="0"/>
        <v>0</v>
      </c>
      <c r="K25" s="71">
        <f t="shared" si="3"/>
        <v>0</v>
      </c>
      <c r="L25" s="24">
        <f t="shared" si="4"/>
        <v>0</v>
      </c>
      <c r="M25" s="24">
        <f>K25/(1+Summary!$G$16)^($A25-1)</f>
        <v>0</v>
      </c>
      <c r="N25" s="24">
        <f t="shared" si="5"/>
        <v>0</v>
      </c>
    </row>
    <row r="26" spans="1:15" x14ac:dyDescent="0.4">
      <c r="A26" s="23">
        <v>24</v>
      </c>
      <c r="B26" s="42">
        <f>B25*(1-Summary!$G$20)</f>
        <v>0</v>
      </c>
      <c r="C26" s="25">
        <f>IF(A26&gt;Summary!$I$33,0,(C25*(1+Summary!$I$30)))</f>
        <v>0</v>
      </c>
      <c r="D26" s="24">
        <f t="shared" si="1"/>
        <v>0</v>
      </c>
      <c r="E26" s="41">
        <f>E25*(1+Summary!$G$15)</f>
        <v>0.11787903871535414</v>
      </c>
      <c r="F26" s="41">
        <f t="shared" si="2"/>
        <v>0</v>
      </c>
      <c r="G26" s="22"/>
      <c r="H26" s="71">
        <f>Summary!$G$19*B26</f>
        <v>0</v>
      </c>
      <c r="I26" s="24">
        <f>I25*(1-Summary!$G$20)*(1+Summary!$G$15)</f>
        <v>0</v>
      </c>
      <c r="J26" s="24">
        <f t="shared" si="0"/>
        <v>0</v>
      </c>
      <c r="K26" s="71">
        <f t="shared" si="3"/>
        <v>0</v>
      </c>
      <c r="L26" s="24">
        <f t="shared" si="4"/>
        <v>0</v>
      </c>
      <c r="M26" s="24">
        <f>K26/(1+Summary!$G$16)^($A26-1)</f>
        <v>0</v>
      </c>
      <c r="N26" s="24">
        <f t="shared" si="5"/>
        <v>0</v>
      </c>
    </row>
    <row r="27" spans="1:15" x14ac:dyDescent="0.4">
      <c r="A27" s="43">
        <v>25</v>
      </c>
      <c r="B27" s="44">
        <f>B26*(1-Summary!$G$20)</f>
        <v>0</v>
      </c>
      <c r="C27" s="45">
        <f>IF(A27&gt;Summary!$I$33,0,(C26*(1+Summary!$I$30)))</f>
        <v>0</v>
      </c>
      <c r="D27" s="46">
        <f t="shared" si="1"/>
        <v>0</v>
      </c>
      <c r="E27" s="47">
        <f>E26*(1+Summary!$G$15)</f>
        <v>0.12090853001033874</v>
      </c>
      <c r="F27" s="47">
        <f t="shared" si="2"/>
        <v>0</v>
      </c>
      <c r="G27" s="79"/>
      <c r="H27" s="77">
        <f>Summary!$G$19*B27</f>
        <v>0</v>
      </c>
      <c r="I27" s="46">
        <f>I26*(1-Summary!$G$20)*(1+Summary!$G$15)</f>
        <v>0</v>
      </c>
      <c r="J27" s="46">
        <f t="shared" si="0"/>
        <v>0</v>
      </c>
      <c r="K27" s="77">
        <f t="shared" si="3"/>
        <v>0</v>
      </c>
      <c r="L27" s="46">
        <f t="shared" si="4"/>
        <v>0</v>
      </c>
      <c r="M27" s="46">
        <f>K27/(1+Summary!$G$16)^($A27-1)</f>
        <v>0</v>
      </c>
      <c r="N27" s="46">
        <f t="shared" si="5"/>
        <v>0</v>
      </c>
    </row>
    <row r="28" spans="1:15" x14ac:dyDescent="0.4">
      <c r="A28" s="23">
        <v>26</v>
      </c>
      <c r="B28" s="42">
        <f>B27*(1-Summary!$G$20)</f>
        <v>0</v>
      </c>
      <c r="C28" s="25">
        <f>IF(A28&gt;Summary!$I$33,0,(C27*(1+Summary!$I$30)))</f>
        <v>0</v>
      </c>
      <c r="D28" s="24">
        <f t="shared" si="1"/>
        <v>0</v>
      </c>
      <c r="E28" s="41">
        <f>E27*(1+Summary!$G$15)</f>
        <v>0.12401587923160445</v>
      </c>
      <c r="F28" s="41">
        <f t="shared" si="2"/>
        <v>0</v>
      </c>
      <c r="G28" s="22"/>
      <c r="H28" s="71">
        <f>Summary!$G$19*B28</f>
        <v>0</v>
      </c>
      <c r="I28" s="24">
        <f>I27*(1-Summary!$G$20)*(1+Summary!$G$15)</f>
        <v>0</v>
      </c>
      <c r="J28" s="24">
        <f t="shared" si="0"/>
        <v>0</v>
      </c>
      <c r="K28" s="71">
        <f t="shared" si="3"/>
        <v>0</v>
      </c>
      <c r="L28" s="24">
        <f t="shared" si="4"/>
        <v>0</v>
      </c>
      <c r="M28" s="24">
        <f>K28/(1+Summary!$G$16)^($A28-1)</f>
        <v>0</v>
      </c>
      <c r="N28" s="24">
        <f t="shared" si="5"/>
        <v>0</v>
      </c>
    </row>
    <row r="29" spans="1:15" x14ac:dyDescent="0.4">
      <c r="A29" s="23">
        <v>27</v>
      </c>
      <c r="B29" s="42">
        <f>B28*(1-Summary!$G$20)</f>
        <v>0</v>
      </c>
      <c r="C29" s="25">
        <f>IF(A29&gt;Summary!$I$33,0,(C28*(1+Summary!$I$30)))</f>
        <v>0</v>
      </c>
      <c r="D29" s="24">
        <f t="shared" si="1"/>
        <v>0</v>
      </c>
      <c r="E29" s="41">
        <f>E28*(1+Summary!$G$15)</f>
        <v>0.12720308732785671</v>
      </c>
      <c r="F29" s="41">
        <f t="shared" si="2"/>
        <v>0</v>
      </c>
      <c r="G29" s="22"/>
      <c r="H29" s="71">
        <f>Summary!$G$19*B29</f>
        <v>0</v>
      </c>
      <c r="I29" s="24">
        <f>I28*(1-Summary!$G$20)*(1+Summary!$G$15)</f>
        <v>0</v>
      </c>
      <c r="J29" s="24">
        <f t="shared" si="0"/>
        <v>0</v>
      </c>
      <c r="K29" s="71">
        <f t="shared" si="3"/>
        <v>0</v>
      </c>
      <c r="L29" s="24">
        <f t="shared" si="4"/>
        <v>0</v>
      </c>
      <c r="M29" s="24">
        <f>K29/(1+Summary!$G$16)^($A29-1)</f>
        <v>0</v>
      </c>
      <c r="N29" s="24">
        <f t="shared" si="5"/>
        <v>0</v>
      </c>
    </row>
    <row r="30" spans="1:15" x14ac:dyDescent="0.4">
      <c r="A30" s="23">
        <v>28</v>
      </c>
      <c r="B30" s="42">
        <f>B29*(1-Summary!$G$20)</f>
        <v>0</v>
      </c>
      <c r="C30" s="25">
        <f>IF(A30&gt;Summary!$I$33,0,(C29*(1+Summary!$I$30)))</f>
        <v>0</v>
      </c>
      <c r="D30" s="24">
        <f t="shared" si="1"/>
        <v>0</v>
      </c>
      <c r="E30" s="41">
        <f>E29*(1+Summary!$G$15)</f>
        <v>0.13047220667218262</v>
      </c>
      <c r="F30" s="41">
        <f t="shared" si="2"/>
        <v>0</v>
      </c>
      <c r="G30" s="22"/>
      <c r="H30" s="71">
        <f>Summary!$G$19*B30</f>
        <v>0</v>
      </c>
      <c r="I30" s="24">
        <f>I29*(1-Summary!$G$20)*(1+Summary!$G$15)</f>
        <v>0</v>
      </c>
      <c r="J30" s="24">
        <f t="shared" si="0"/>
        <v>0</v>
      </c>
      <c r="K30" s="71">
        <f t="shared" si="3"/>
        <v>0</v>
      </c>
      <c r="L30" s="24">
        <f t="shared" si="4"/>
        <v>0</v>
      </c>
      <c r="M30" s="24">
        <f>K30/(1+Summary!$G$16)^($A30-1)</f>
        <v>0</v>
      </c>
      <c r="N30" s="24">
        <f t="shared" si="5"/>
        <v>0</v>
      </c>
    </row>
    <row r="31" spans="1:15" x14ac:dyDescent="0.4">
      <c r="A31" s="23">
        <v>29</v>
      </c>
      <c r="B31" s="42">
        <f>B30*(1-Summary!$G$20)</f>
        <v>0</v>
      </c>
      <c r="C31" s="25">
        <f>IF(A31&gt;Summary!$I$33,0,(C30*(1+Summary!$I$30)))</f>
        <v>0</v>
      </c>
      <c r="D31" s="24">
        <f t="shared" si="1"/>
        <v>0</v>
      </c>
      <c r="E31" s="41">
        <f>E30*(1+Summary!$G$15)</f>
        <v>0.13382534238365773</v>
      </c>
      <c r="F31" s="41">
        <f t="shared" si="2"/>
        <v>0</v>
      </c>
      <c r="G31" s="22"/>
      <c r="H31" s="71">
        <f>Summary!$G$19*B31</f>
        <v>0</v>
      </c>
      <c r="I31" s="24">
        <f>I30*(1-Summary!$G$20)*(1+Summary!$G$15)</f>
        <v>0</v>
      </c>
      <c r="J31" s="24">
        <f t="shared" si="0"/>
        <v>0</v>
      </c>
      <c r="K31" s="71">
        <f t="shared" si="3"/>
        <v>0</v>
      </c>
      <c r="L31" s="24">
        <f t="shared" si="4"/>
        <v>0</v>
      </c>
      <c r="M31" s="24">
        <f>K31/(1+Summary!$G$16)^($A31-1)</f>
        <v>0</v>
      </c>
      <c r="N31" s="24">
        <f t="shared" si="5"/>
        <v>0</v>
      </c>
    </row>
    <row r="32" spans="1:15" x14ac:dyDescent="0.4">
      <c r="A32" s="43">
        <v>30</v>
      </c>
      <c r="B32" s="44">
        <f>B31*(1-Summary!$G$20)</f>
        <v>0</v>
      </c>
      <c r="C32" s="45">
        <f>IF(A32&gt;Summary!$I$33,0,(C31*(1+Summary!$I$30)))</f>
        <v>0</v>
      </c>
      <c r="D32" s="46">
        <f t="shared" si="1"/>
        <v>0</v>
      </c>
      <c r="E32" s="47">
        <f>E31*(1+Summary!$G$15)</f>
        <v>0.13726465368291774</v>
      </c>
      <c r="F32" s="47">
        <f t="shared" si="2"/>
        <v>0</v>
      </c>
      <c r="G32" s="48"/>
      <c r="H32" s="77">
        <f>Summary!$G$19*B32</f>
        <v>0</v>
      </c>
      <c r="I32" s="46">
        <f>I31*(1-Summary!$G$20)*(1+Summary!$G$15)</f>
        <v>0</v>
      </c>
      <c r="J32" s="46">
        <f t="shared" si="0"/>
        <v>0</v>
      </c>
      <c r="K32" s="77">
        <f t="shared" si="3"/>
        <v>0</v>
      </c>
      <c r="L32" s="46">
        <f t="shared" si="4"/>
        <v>0</v>
      </c>
      <c r="M32" s="46">
        <f>K32/(1+Summary!$G$16)^($A32-1)</f>
        <v>0</v>
      </c>
      <c r="N32" s="46">
        <f t="shared" si="5"/>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D1102"/>
  <sheetViews>
    <sheetView workbookViewId="0">
      <selection activeCell="H3" sqref="H3:H32"/>
    </sheetView>
  </sheetViews>
  <sheetFormatPr defaultColWidth="9.15234375" defaultRowHeight="14.6" x14ac:dyDescent="0.4"/>
  <cols>
    <col min="1" max="1" width="9.53515625" style="21" customWidth="1"/>
    <col min="2" max="8" width="15.69140625" style="21" customWidth="1"/>
    <col min="9" max="9" width="17.53515625" style="21" customWidth="1"/>
    <col min="10" max="13" width="15.69140625" style="21" customWidth="1"/>
    <col min="14" max="15" width="15.69140625" style="36" customWidth="1"/>
    <col min="16" max="30" width="9.15234375" style="36"/>
    <col min="31" max="16384" width="9.15234375" style="21"/>
  </cols>
  <sheetData>
    <row r="1" spans="1:14" ht="20.6" x14ac:dyDescent="0.4">
      <c r="A1" s="18" t="s">
        <v>30</v>
      </c>
      <c r="B1" s="56" t="str">
        <f>Summary!J25</f>
        <v>SITE 7</v>
      </c>
      <c r="C1" s="19"/>
      <c r="D1" s="19"/>
      <c r="E1" s="19"/>
      <c r="F1" s="19"/>
      <c r="G1" s="19"/>
      <c r="H1" s="19"/>
      <c r="I1" s="19"/>
      <c r="J1" s="19"/>
      <c r="K1" s="19"/>
      <c r="L1" s="20"/>
      <c r="M1" s="20"/>
      <c r="N1" s="20"/>
    </row>
    <row r="2" spans="1:14" ht="58.3" x14ac:dyDescent="0.4">
      <c r="A2" s="40"/>
      <c r="B2" s="40" t="s">
        <v>43</v>
      </c>
      <c r="C2" s="53" t="s">
        <v>38</v>
      </c>
      <c r="D2" s="53" t="s">
        <v>32</v>
      </c>
      <c r="E2" s="54" t="s">
        <v>44</v>
      </c>
      <c r="F2" s="54" t="s">
        <v>39</v>
      </c>
      <c r="G2" s="55" t="s">
        <v>149</v>
      </c>
      <c r="H2" s="55" t="s">
        <v>151</v>
      </c>
      <c r="I2" s="55" t="s">
        <v>108</v>
      </c>
      <c r="J2" s="40" t="s">
        <v>45</v>
      </c>
      <c r="K2" s="40" t="s">
        <v>33</v>
      </c>
      <c r="L2" s="40" t="s">
        <v>34</v>
      </c>
      <c r="M2" s="40" t="s">
        <v>35</v>
      </c>
      <c r="N2" s="40" t="s">
        <v>36</v>
      </c>
    </row>
    <row r="3" spans="1:14" x14ac:dyDescent="0.4">
      <c r="A3" s="23">
        <v>1</v>
      </c>
      <c r="B3" s="42">
        <f>Summary!J28</f>
        <v>0</v>
      </c>
      <c r="C3" s="25">
        <f>Summary!J29</f>
        <v>0</v>
      </c>
      <c r="D3" s="24">
        <f>B3*C3*-1</f>
        <v>0</v>
      </c>
      <c r="E3" s="41">
        <f>VLOOKUP(Summary!J26,Summary!N4:X6,11,FALSE)</f>
        <v>6.5761E-2</v>
      </c>
      <c r="F3" s="41">
        <f>B3*E3</f>
        <v>0</v>
      </c>
      <c r="G3" s="22">
        <f>IF(AND(Summary!$J$27&lt;=40,Summary!G17="Yes"),Summary!$J$27*Summary!O13,0)+(Summary!G18*Summary!J27)</f>
        <v>0</v>
      </c>
      <c r="H3" s="71">
        <f>Summary!$G$19*B3</f>
        <v>0</v>
      </c>
      <c r="I3" s="71">
        <f>IFERROR('Demand Charge Calculations'!B52,0)</f>
        <v>0</v>
      </c>
      <c r="J3" s="24">
        <f t="shared" ref="J3:J32" si="0">D3*-1-H3</f>
        <v>0</v>
      </c>
      <c r="K3" s="71">
        <f>F3+D3+G3+H3+I3</f>
        <v>0</v>
      </c>
      <c r="L3" s="24">
        <f>K3</f>
        <v>0</v>
      </c>
      <c r="M3" s="24">
        <f>K3/(1+Summary!$G$16)^($A3-1)</f>
        <v>0</v>
      </c>
      <c r="N3" s="24">
        <f>M3</f>
        <v>0</v>
      </c>
    </row>
    <row r="4" spans="1:14" x14ac:dyDescent="0.4">
      <c r="A4" s="23">
        <v>2</v>
      </c>
      <c r="B4" s="42">
        <f>B3*(1-Summary!$G$20)</f>
        <v>0</v>
      </c>
      <c r="C4" s="25">
        <f>IF(A4&gt;Summary!$J$33,0,(C3*(1+Summary!$J$30)))</f>
        <v>0</v>
      </c>
      <c r="D4" s="24">
        <f t="shared" ref="D4:D32" si="1">B4*C4*-1</f>
        <v>0</v>
      </c>
      <c r="E4" s="41">
        <f>E3*(1+Summary!$G$15)</f>
        <v>6.7451057699999997E-2</v>
      </c>
      <c r="F4" s="41">
        <f t="shared" ref="F4:F32" si="2">B4*E4</f>
        <v>0</v>
      </c>
      <c r="G4" s="22"/>
      <c r="H4" s="71">
        <f>Summary!$G$19*B4</f>
        <v>0</v>
      </c>
      <c r="I4" s="71">
        <f>I3*(1-Summary!$G$20)*(1+Summary!$G$15)</f>
        <v>0</v>
      </c>
      <c r="J4" s="24">
        <f t="shared" si="0"/>
        <v>0</v>
      </c>
      <c r="K4" s="71">
        <f t="shared" ref="K4:K32" si="3">F4+D4+G4+H4+I4</f>
        <v>0</v>
      </c>
      <c r="L4" s="24">
        <f t="shared" ref="L4:L32" si="4">L3+K4</f>
        <v>0</v>
      </c>
      <c r="M4" s="24">
        <f>K4/(1+Summary!$G$16)^($A4-1)</f>
        <v>0</v>
      </c>
      <c r="N4" s="24">
        <f>M4+N3</f>
        <v>0</v>
      </c>
    </row>
    <row r="5" spans="1:14" x14ac:dyDescent="0.4">
      <c r="A5" s="23">
        <v>3</v>
      </c>
      <c r="B5" s="42">
        <f>B4*(1-Summary!$G$20)</f>
        <v>0</v>
      </c>
      <c r="C5" s="25">
        <f>IF(A5&gt;Summary!$J$33,0,(C4*(1+Summary!$J$30)))</f>
        <v>0</v>
      </c>
      <c r="D5" s="24">
        <f t="shared" si="1"/>
        <v>0</v>
      </c>
      <c r="E5" s="41">
        <f>E4*(1+Summary!$G$15)</f>
        <v>6.9184549882889995E-2</v>
      </c>
      <c r="F5" s="41">
        <f t="shared" si="2"/>
        <v>0</v>
      </c>
      <c r="G5" s="22"/>
      <c r="H5" s="71">
        <f>Summary!$G$19*B5</f>
        <v>0</v>
      </c>
      <c r="I5" s="71">
        <f>I4*(1-Summary!$G$20)*(1+Summary!$G$15)</f>
        <v>0</v>
      </c>
      <c r="J5" s="24">
        <f t="shared" si="0"/>
        <v>0</v>
      </c>
      <c r="K5" s="71">
        <f t="shared" si="3"/>
        <v>0</v>
      </c>
      <c r="L5" s="24">
        <f t="shared" si="4"/>
        <v>0</v>
      </c>
      <c r="M5" s="24">
        <f>K5/(1+Summary!$G$16)^($A5-1)</f>
        <v>0</v>
      </c>
      <c r="N5" s="24">
        <f t="shared" ref="N5:N32" si="5">M5+N4</f>
        <v>0</v>
      </c>
    </row>
    <row r="6" spans="1:14" x14ac:dyDescent="0.4">
      <c r="A6" s="23">
        <v>4</v>
      </c>
      <c r="B6" s="42">
        <f>B5*(1-Summary!$G$20)</f>
        <v>0</v>
      </c>
      <c r="C6" s="25">
        <f>IF(A6&gt;Summary!$J$33,0,(C5*(1+Summary!$J$30)))</f>
        <v>0</v>
      </c>
      <c r="D6" s="24">
        <f t="shared" si="1"/>
        <v>0</v>
      </c>
      <c r="E6" s="41">
        <f>E5*(1+Summary!$G$15)</f>
        <v>7.0962592814880265E-2</v>
      </c>
      <c r="F6" s="41">
        <f t="shared" si="2"/>
        <v>0</v>
      </c>
      <c r="G6" s="22"/>
      <c r="H6" s="71">
        <f>Summary!$G$19*B6</f>
        <v>0</v>
      </c>
      <c r="I6" s="71">
        <f>I5*(1-Summary!$G$20)*(1+Summary!$G$15)</f>
        <v>0</v>
      </c>
      <c r="J6" s="24">
        <f t="shared" si="0"/>
        <v>0</v>
      </c>
      <c r="K6" s="71">
        <f t="shared" si="3"/>
        <v>0</v>
      </c>
      <c r="L6" s="24">
        <f t="shared" si="4"/>
        <v>0</v>
      </c>
      <c r="M6" s="24">
        <f>K6/(1+Summary!$G$16)^($A6-1)</f>
        <v>0</v>
      </c>
      <c r="N6" s="24">
        <f t="shared" si="5"/>
        <v>0</v>
      </c>
    </row>
    <row r="7" spans="1:14" x14ac:dyDescent="0.4">
      <c r="A7" s="43">
        <v>5</v>
      </c>
      <c r="B7" s="44">
        <f>B6*(1-Summary!$G$20)</f>
        <v>0</v>
      </c>
      <c r="C7" s="45">
        <f>IF(A7&gt;Summary!$J$33,0,(C6*(1+Summary!$J$30)))</f>
        <v>0</v>
      </c>
      <c r="D7" s="46">
        <f t="shared" si="1"/>
        <v>0</v>
      </c>
      <c r="E7" s="47">
        <f>E6*(1+Summary!$G$15)</f>
        <v>7.2786331450222688E-2</v>
      </c>
      <c r="F7" s="47">
        <f t="shared" si="2"/>
        <v>0</v>
      </c>
      <c r="G7" s="79"/>
      <c r="H7" s="77">
        <f>Summary!$G$19*B7</f>
        <v>0</v>
      </c>
      <c r="I7" s="77">
        <f>I6*(1-Summary!$G$20)*(1+Summary!$G$15)</f>
        <v>0</v>
      </c>
      <c r="J7" s="46">
        <f t="shared" si="0"/>
        <v>0</v>
      </c>
      <c r="K7" s="77">
        <f t="shared" si="3"/>
        <v>0</v>
      </c>
      <c r="L7" s="46">
        <f t="shared" si="4"/>
        <v>0</v>
      </c>
      <c r="M7" s="46">
        <f>K7/(1+Summary!$G$16)^($A7-1)</f>
        <v>0</v>
      </c>
      <c r="N7" s="46">
        <f t="shared" si="5"/>
        <v>0</v>
      </c>
    </row>
    <row r="8" spans="1:14" x14ac:dyDescent="0.4">
      <c r="A8" s="23">
        <v>6</v>
      </c>
      <c r="B8" s="42">
        <f>B7*(1-Summary!$G$20)</f>
        <v>0</v>
      </c>
      <c r="C8" s="25">
        <f>IF(A8&gt;Summary!$J$33,0,(C7*(1+Summary!$J$30)))</f>
        <v>0</v>
      </c>
      <c r="D8" s="24">
        <f t="shared" si="1"/>
        <v>0</v>
      </c>
      <c r="E8" s="41">
        <f>E7*(1+Summary!$G$15)</f>
        <v>7.4656940168493419E-2</v>
      </c>
      <c r="F8" s="41">
        <f t="shared" si="2"/>
        <v>0</v>
      </c>
      <c r="G8" s="22"/>
      <c r="H8" s="71">
        <f>Summary!$G$19*B8</f>
        <v>0</v>
      </c>
      <c r="I8" s="71">
        <f>I7*(1-Summary!$G$20)*(1+Summary!$G$15)</f>
        <v>0</v>
      </c>
      <c r="J8" s="24">
        <f t="shared" si="0"/>
        <v>0</v>
      </c>
      <c r="K8" s="71">
        <f t="shared" si="3"/>
        <v>0</v>
      </c>
      <c r="L8" s="24">
        <f t="shared" si="4"/>
        <v>0</v>
      </c>
      <c r="M8" s="24">
        <f>K8/(1+Summary!$G$16)^($A8-1)</f>
        <v>0</v>
      </c>
      <c r="N8" s="24">
        <f t="shared" si="5"/>
        <v>0</v>
      </c>
    </row>
    <row r="9" spans="1:14" x14ac:dyDescent="0.4">
      <c r="A9" s="23">
        <v>7</v>
      </c>
      <c r="B9" s="42">
        <f>B8*(1-Summary!$G$20)</f>
        <v>0</v>
      </c>
      <c r="C9" s="25">
        <f>IF(A9&gt;Summary!$J$33,0,(C8*(1+Summary!$J$30)))</f>
        <v>0</v>
      </c>
      <c r="D9" s="24">
        <f t="shared" si="1"/>
        <v>0</v>
      </c>
      <c r="E9" s="41">
        <f>E8*(1+Summary!$G$15)</f>
        <v>7.65756235308237E-2</v>
      </c>
      <c r="F9" s="41">
        <f t="shared" si="2"/>
        <v>0</v>
      </c>
      <c r="G9" s="22"/>
      <c r="H9" s="71">
        <f>Summary!$G$19*B9</f>
        <v>0</v>
      </c>
      <c r="I9" s="71">
        <f>I8*(1-Summary!$G$20)*(1+Summary!$G$15)</f>
        <v>0</v>
      </c>
      <c r="J9" s="24">
        <f t="shared" si="0"/>
        <v>0</v>
      </c>
      <c r="K9" s="71">
        <f t="shared" si="3"/>
        <v>0</v>
      </c>
      <c r="L9" s="24">
        <f t="shared" si="4"/>
        <v>0</v>
      </c>
      <c r="M9" s="24">
        <f>K9/(1+Summary!$G$16)^($A9-1)</f>
        <v>0</v>
      </c>
      <c r="N9" s="24">
        <f t="shared" si="5"/>
        <v>0</v>
      </c>
    </row>
    <row r="10" spans="1:14" x14ac:dyDescent="0.4">
      <c r="A10" s="23">
        <v>8</v>
      </c>
      <c r="B10" s="42">
        <f>B9*(1-Summary!$G$20)</f>
        <v>0</v>
      </c>
      <c r="C10" s="25">
        <f>IF(A10&gt;Summary!$J$33,0,(C9*(1+Summary!$J$30)))</f>
        <v>0</v>
      </c>
      <c r="D10" s="24">
        <f t="shared" si="1"/>
        <v>0</v>
      </c>
      <c r="E10" s="41">
        <f>E9*(1+Summary!$G$15)</f>
        <v>7.8543617055565867E-2</v>
      </c>
      <c r="F10" s="41">
        <f t="shared" si="2"/>
        <v>0</v>
      </c>
      <c r="G10" s="22"/>
      <c r="H10" s="71">
        <f>Summary!$G$19*B10</f>
        <v>0</v>
      </c>
      <c r="I10" s="71">
        <f>I9*(1-Summary!$G$20)*(1+Summary!$G$15)</f>
        <v>0</v>
      </c>
      <c r="J10" s="24">
        <f t="shared" si="0"/>
        <v>0</v>
      </c>
      <c r="K10" s="71">
        <f t="shared" si="3"/>
        <v>0</v>
      </c>
      <c r="L10" s="24">
        <f t="shared" si="4"/>
        <v>0</v>
      </c>
      <c r="M10" s="24">
        <f>K10/(1+Summary!$G$16)^($A10-1)</f>
        <v>0</v>
      </c>
      <c r="N10" s="24">
        <f t="shared" si="5"/>
        <v>0</v>
      </c>
    </row>
    <row r="11" spans="1:14" x14ac:dyDescent="0.4">
      <c r="A11" s="23">
        <v>9</v>
      </c>
      <c r="B11" s="42">
        <f>B10*(1-Summary!$G$20)</f>
        <v>0</v>
      </c>
      <c r="C11" s="25">
        <f>IF(A11&gt;Summary!$J$33,0,(C10*(1+Summary!$J$30)))</f>
        <v>0</v>
      </c>
      <c r="D11" s="24">
        <f t="shared" si="1"/>
        <v>0</v>
      </c>
      <c r="E11" s="41">
        <f>E10*(1+Summary!$G$15)</f>
        <v>8.0562188013893921E-2</v>
      </c>
      <c r="F11" s="41">
        <f t="shared" si="2"/>
        <v>0</v>
      </c>
      <c r="G11" s="22"/>
      <c r="H11" s="71">
        <f>Summary!$G$19*B11</f>
        <v>0</v>
      </c>
      <c r="I11" s="71">
        <f>I10*(1-Summary!$G$20)*(1+Summary!$G$15)</f>
        <v>0</v>
      </c>
      <c r="J11" s="24">
        <f t="shared" si="0"/>
        <v>0</v>
      </c>
      <c r="K11" s="71">
        <f t="shared" si="3"/>
        <v>0</v>
      </c>
      <c r="L11" s="24">
        <f t="shared" si="4"/>
        <v>0</v>
      </c>
      <c r="M11" s="24">
        <f>K11/(1+Summary!$G$16)^($A11-1)</f>
        <v>0</v>
      </c>
      <c r="N11" s="24">
        <f t="shared" si="5"/>
        <v>0</v>
      </c>
    </row>
    <row r="12" spans="1:14" x14ac:dyDescent="0.4">
      <c r="A12" s="43">
        <v>10</v>
      </c>
      <c r="B12" s="44">
        <f>B11*(1-Summary!$G$20)</f>
        <v>0</v>
      </c>
      <c r="C12" s="45">
        <f>IF(A12&gt;Summary!$J$33,0,(C11*(1+Summary!$J$30)))</f>
        <v>0</v>
      </c>
      <c r="D12" s="46">
        <f t="shared" si="1"/>
        <v>0</v>
      </c>
      <c r="E12" s="47">
        <f>E11*(1+Summary!$G$15)</f>
        <v>8.2632636245851002E-2</v>
      </c>
      <c r="F12" s="47">
        <f t="shared" si="2"/>
        <v>0</v>
      </c>
      <c r="G12" s="79"/>
      <c r="H12" s="77">
        <f>Summary!$G$19*B12</f>
        <v>0</v>
      </c>
      <c r="I12" s="77">
        <f>I11*(1-Summary!$G$20)*(1+Summary!$G$15)</f>
        <v>0</v>
      </c>
      <c r="J12" s="46">
        <f t="shared" si="0"/>
        <v>0</v>
      </c>
      <c r="K12" s="77">
        <f t="shared" si="3"/>
        <v>0</v>
      </c>
      <c r="L12" s="46">
        <f t="shared" si="4"/>
        <v>0</v>
      </c>
      <c r="M12" s="46">
        <f>K12/(1+Summary!$G$16)^($A12-1)</f>
        <v>0</v>
      </c>
      <c r="N12" s="46">
        <f t="shared" si="5"/>
        <v>0</v>
      </c>
    </row>
    <row r="13" spans="1:14" x14ac:dyDescent="0.4">
      <c r="A13" s="23">
        <v>11</v>
      </c>
      <c r="B13" s="42">
        <f>B12*(1-Summary!$G$20)</f>
        <v>0</v>
      </c>
      <c r="C13" s="25">
        <f>IF(A13&gt;Summary!$J$33,0,(C12*(1+Summary!$J$30)))</f>
        <v>0</v>
      </c>
      <c r="D13" s="24">
        <f t="shared" si="1"/>
        <v>0</v>
      </c>
      <c r="E13" s="41">
        <f>E12*(1+Summary!$G$15)</f>
        <v>8.4756294997369377E-2</v>
      </c>
      <c r="F13" s="41">
        <f t="shared" si="2"/>
        <v>0</v>
      </c>
      <c r="G13" s="22"/>
      <c r="H13" s="71">
        <f>Summary!$G$19*B13</f>
        <v>0</v>
      </c>
      <c r="I13" s="24">
        <f>I12*(1-Summary!$G$20)*(1+Summary!$G$15)</f>
        <v>0</v>
      </c>
      <c r="J13" s="24">
        <f t="shared" si="0"/>
        <v>0</v>
      </c>
      <c r="K13" s="71">
        <f t="shared" si="3"/>
        <v>0</v>
      </c>
      <c r="L13" s="24">
        <f t="shared" si="4"/>
        <v>0</v>
      </c>
      <c r="M13" s="24">
        <f>K13/(1+Summary!$G$16)^($A13-1)</f>
        <v>0</v>
      </c>
      <c r="N13" s="24">
        <f t="shared" si="5"/>
        <v>0</v>
      </c>
    </row>
    <row r="14" spans="1:14" x14ac:dyDescent="0.4">
      <c r="A14" s="23">
        <v>12</v>
      </c>
      <c r="B14" s="42">
        <f>B13*(1-Summary!$G$20)</f>
        <v>0</v>
      </c>
      <c r="C14" s="25">
        <f>IF(A14&gt;Summary!$J$33,0,(C13*(1+Summary!$J$30)))</f>
        <v>0</v>
      </c>
      <c r="D14" s="24">
        <f t="shared" si="1"/>
        <v>0</v>
      </c>
      <c r="E14" s="41">
        <f>E13*(1+Summary!$G$15)</f>
        <v>8.6934531778801769E-2</v>
      </c>
      <c r="F14" s="41">
        <f t="shared" si="2"/>
        <v>0</v>
      </c>
      <c r="G14" s="22"/>
      <c r="H14" s="71">
        <f>Summary!$G$19*B14</f>
        <v>0</v>
      </c>
      <c r="I14" s="24">
        <f>I13*(1-Summary!$G$20)*(1+Summary!$G$15)</f>
        <v>0</v>
      </c>
      <c r="J14" s="24">
        <f t="shared" si="0"/>
        <v>0</v>
      </c>
      <c r="K14" s="71">
        <f t="shared" si="3"/>
        <v>0</v>
      </c>
      <c r="L14" s="24">
        <f t="shared" si="4"/>
        <v>0</v>
      </c>
      <c r="M14" s="24">
        <f>K14/(1+Summary!$G$16)^($A14-1)</f>
        <v>0</v>
      </c>
      <c r="N14" s="24">
        <f t="shared" si="5"/>
        <v>0</v>
      </c>
    </row>
    <row r="15" spans="1:14" x14ac:dyDescent="0.4">
      <c r="A15" s="23">
        <v>13</v>
      </c>
      <c r="B15" s="42">
        <f>B14*(1-Summary!$G$20)</f>
        <v>0</v>
      </c>
      <c r="C15" s="25">
        <f>IF(A15&gt;Summary!$J$33,0,(C14*(1+Summary!$J$30)))</f>
        <v>0</v>
      </c>
      <c r="D15" s="24">
        <f t="shared" si="1"/>
        <v>0</v>
      </c>
      <c r="E15" s="41">
        <f>E14*(1+Summary!$G$15)</f>
        <v>8.9168749245516973E-2</v>
      </c>
      <c r="F15" s="41">
        <f t="shared" si="2"/>
        <v>0</v>
      </c>
      <c r="G15" s="22"/>
      <c r="H15" s="71">
        <f>Summary!$G$19*B15</f>
        <v>0</v>
      </c>
      <c r="I15" s="24">
        <f>I14*(1-Summary!$G$20)*(1+Summary!$G$15)</f>
        <v>0</v>
      </c>
      <c r="J15" s="24">
        <f t="shared" si="0"/>
        <v>0</v>
      </c>
      <c r="K15" s="71">
        <f t="shared" si="3"/>
        <v>0</v>
      </c>
      <c r="L15" s="24">
        <f t="shared" si="4"/>
        <v>0</v>
      </c>
      <c r="M15" s="24">
        <f>K15/(1+Summary!$G$16)^($A15-1)</f>
        <v>0</v>
      </c>
      <c r="N15" s="24">
        <f t="shared" si="5"/>
        <v>0</v>
      </c>
    </row>
    <row r="16" spans="1:14" x14ac:dyDescent="0.4">
      <c r="A16" s="23">
        <v>14</v>
      </c>
      <c r="B16" s="42">
        <f>B15*(1-Summary!$G$20)</f>
        <v>0</v>
      </c>
      <c r="C16" s="25">
        <f>IF(A16&gt;Summary!$J$33,0,(C15*(1+Summary!$J$30)))</f>
        <v>0</v>
      </c>
      <c r="D16" s="24">
        <f t="shared" si="1"/>
        <v>0</v>
      </c>
      <c r="E16" s="41">
        <f>E15*(1+Summary!$G$15)</f>
        <v>9.1460386101126764E-2</v>
      </c>
      <c r="F16" s="41">
        <f t="shared" si="2"/>
        <v>0</v>
      </c>
      <c r="G16" s="22"/>
      <c r="H16" s="71">
        <f>Summary!$G$19*B16</f>
        <v>0</v>
      </c>
      <c r="I16" s="24">
        <f>I15*(1-Summary!$G$20)*(1+Summary!$G$15)</f>
        <v>0</v>
      </c>
      <c r="J16" s="24">
        <f t="shared" si="0"/>
        <v>0</v>
      </c>
      <c r="K16" s="71">
        <f t="shared" si="3"/>
        <v>0</v>
      </c>
      <c r="L16" s="24">
        <f t="shared" si="4"/>
        <v>0</v>
      </c>
      <c r="M16" s="24">
        <f>K16/(1+Summary!$G$16)^($A16-1)</f>
        <v>0</v>
      </c>
      <c r="N16" s="24">
        <f t="shared" si="5"/>
        <v>0</v>
      </c>
    </row>
    <row r="17" spans="1:15" x14ac:dyDescent="0.4">
      <c r="A17" s="43">
        <v>15</v>
      </c>
      <c r="B17" s="44">
        <f>B16*(1-Summary!$G$20)</f>
        <v>0</v>
      </c>
      <c r="C17" s="45">
        <f>IF(A17&gt;Summary!$J$33,0,(C16*(1+Summary!$J$30)))</f>
        <v>0</v>
      </c>
      <c r="D17" s="46">
        <f t="shared" si="1"/>
        <v>0</v>
      </c>
      <c r="E17" s="47">
        <f>E16*(1+Summary!$G$15)</f>
        <v>9.381091802392573E-2</v>
      </c>
      <c r="F17" s="47">
        <f t="shared" si="2"/>
        <v>0</v>
      </c>
      <c r="G17" s="79"/>
      <c r="H17" s="77">
        <f>Summary!$G$19*B17</f>
        <v>0</v>
      </c>
      <c r="I17" s="46">
        <f>I16*(1-Summary!$G$20)*(1+Summary!$G$15)</f>
        <v>0</v>
      </c>
      <c r="J17" s="46">
        <f t="shared" si="0"/>
        <v>0</v>
      </c>
      <c r="K17" s="77">
        <f t="shared" si="3"/>
        <v>0</v>
      </c>
      <c r="L17" s="46">
        <f t="shared" si="4"/>
        <v>0</v>
      </c>
      <c r="M17" s="46">
        <f>K17/(1+Summary!$G$16)^($A17-1)</f>
        <v>0</v>
      </c>
      <c r="N17" s="46">
        <f t="shared" si="5"/>
        <v>0</v>
      </c>
    </row>
    <row r="18" spans="1:15" x14ac:dyDescent="0.4">
      <c r="A18" s="23">
        <v>16</v>
      </c>
      <c r="B18" s="42">
        <f>B17*(1-Summary!$G$20)</f>
        <v>0</v>
      </c>
      <c r="C18" s="25">
        <f>IF(A18&gt;Summary!$J$33,0,(C17*(1+Summary!$J$30)))</f>
        <v>0</v>
      </c>
      <c r="D18" s="24">
        <f t="shared" si="1"/>
        <v>0</v>
      </c>
      <c r="E18" s="41">
        <f>E17*(1+Summary!$G$15)</f>
        <v>9.6221858617140624E-2</v>
      </c>
      <c r="F18" s="41">
        <f t="shared" si="2"/>
        <v>0</v>
      </c>
      <c r="G18" s="22"/>
      <c r="H18" s="71">
        <f>Summary!$G$19*B18</f>
        <v>0</v>
      </c>
      <c r="I18" s="24">
        <f>I17*(1-Summary!$G$20)*(1+Summary!$G$15)</f>
        <v>0</v>
      </c>
      <c r="J18" s="24">
        <f t="shared" si="0"/>
        <v>0</v>
      </c>
      <c r="K18" s="71">
        <f t="shared" si="3"/>
        <v>0</v>
      </c>
      <c r="L18" s="24">
        <f t="shared" si="4"/>
        <v>0</v>
      </c>
      <c r="M18" s="24">
        <f>K18/(1+Summary!$G$16)^($A18-1)</f>
        <v>0</v>
      </c>
      <c r="N18" s="24">
        <f t="shared" si="5"/>
        <v>0</v>
      </c>
    </row>
    <row r="19" spans="1:15" x14ac:dyDescent="0.4">
      <c r="A19" s="23">
        <v>17</v>
      </c>
      <c r="B19" s="42">
        <f>B18*(1-Summary!$G$20)</f>
        <v>0</v>
      </c>
      <c r="C19" s="25">
        <f>IF(A19&gt;Summary!$J$33,0,(C18*(1+Summary!$J$30)))</f>
        <v>0</v>
      </c>
      <c r="D19" s="24">
        <f t="shared" si="1"/>
        <v>0</v>
      </c>
      <c r="E19" s="41">
        <f>E18*(1+Summary!$G$15)</f>
        <v>9.8694760383601143E-2</v>
      </c>
      <c r="F19" s="41">
        <f t="shared" si="2"/>
        <v>0</v>
      </c>
      <c r="G19" s="22"/>
      <c r="H19" s="71">
        <f>Summary!$G$19*B19</f>
        <v>0</v>
      </c>
      <c r="I19" s="24">
        <f>I18*(1-Summary!$G$20)*(1+Summary!$G$15)</f>
        <v>0</v>
      </c>
      <c r="J19" s="24">
        <f t="shared" si="0"/>
        <v>0</v>
      </c>
      <c r="K19" s="71">
        <f t="shared" si="3"/>
        <v>0</v>
      </c>
      <c r="L19" s="24">
        <f t="shared" si="4"/>
        <v>0</v>
      </c>
      <c r="M19" s="24">
        <f>K19/(1+Summary!$G$16)^($A19-1)</f>
        <v>0</v>
      </c>
      <c r="N19" s="24">
        <f t="shared" si="5"/>
        <v>0</v>
      </c>
    </row>
    <row r="20" spans="1:15" x14ac:dyDescent="0.4">
      <c r="A20" s="23">
        <v>18</v>
      </c>
      <c r="B20" s="42">
        <f>B19*(1-Summary!$G$20)</f>
        <v>0</v>
      </c>
      <c r="C20" s="25">
        <f>IF(A20&gt;Summary!$J$33,0,(C19*(1+Summary!$J$30)))</f>
        <v>0</v>
      </c>
      <c r="D20" s="24">
        <f t="shared" si="1"/>
        <v>0</v>
      </c>
      <c r="E20" s="41">
        <f>E19*(1+Summary!$G$15)</f>
        <v>0.10123121572545969</v>
      </c>
      <c r="F20" s="41">
        <f t="shared" si="2"/>
        <v>0</v>
      </c>
      <c r="G20" s="22"/>
      <c r="H20" s="71">
        <f>Summary!$G$19*B20</f>
        <v>0</v>
      </c>
      <c r="I20" s="24">
        <f>I19*(1-Summary!$G$20)*(1+Summary!$G$15)</f>
        <v>0</v>
      </c>
      <c r="J20" s="24">
        <f t="shared" si="0"/>
        <v>0</v>
      </c>
      <c r="K20" s="71">
        <f t="shared" si="3"/>
        <v>0</v>
      </c>
      <c r="L20" s="24">
        <f t="shared" si="4"/>
        <v>0</v>
      </c>
      <c r="M20" s="24">
        <f>K20/(1+Summary!$G$16)^($A20-1)</f>
        <v>0</v>
      </c>
      <c r="N20" s="24">
        <f t="shared" si="5"/>
        <v>0</v>
      </c>
    </row>
    <row r="21" spans="1:15" x14ac:dyDescent="0.4">
      <c r="A21" s="23">
        <v>19</v>
      </c>
      <c r="B21" s="42">
        <f>B20*(1-Summary!$G$20)</f>
        <v>0</v>
      </c>
      <c r="C21" s="25">
        <f>IF(A21&gt;Summary!$J$33,0,(C20*(1+Summary!$J$30)))</f>
        <v>0</v>
      </c>
      <c r="D21" s="24">
        <f t="shared" si="1"/>
        <v>0</v>
      </c>
      <c r="E21" s="41">
        <f>E20*(1+Summary!$G$15)</f>
        <v>0.10383285796960401</v>
      </c>
      <c r="F21" s="41">
        <f t="shared" si="2"/>
        <v>0</v>
      </c>
      <c r="G21" s="22"/>
      <c r="H21" s="71">
        <f>Summary!$G$19*B21</f>
        <v>0</v>
      </c>
      <c r="I21" s="24">
        <f>I20*(1-Summary!$G$20)*(1+Summary!$G$15)</f>
        <v>0</v>
      </c>
      <c r="J21" s="24">
        <f t="shared" si="0"/>
        <v>0</v>
      </c>
      <c r="K21" s="71">
        <f t="shared" si="3"/>
        <v>0</v>
      </c>
      <c r="L21" s="24">
        <f t="shared" si="4"/>
        <v>0</v>
      </c>
      <c r="M21" s="24">
        <f>K21/(1+Summary!$G$16)^($A21-1)</f>
        <v>0</v>
      </c>
      <c r="N21" s="24">
        <f t="shared" si="5"/>
        <v>0</v>
      </c>
    </row>
    <row r="22" spans="1:15" x14ac:dyDescent="0.4">
      <c r="A22" s="43">
        <v>20</v>
      </c>
      <c r="B22" s="44">
        <f>B21*(1-Summary!$G$20)</f>
        <v>0</v>
      </c>
      <c r="C22" s="45">
        <f>IF(A22&gt;Summary!$J$33,0,(C21*(1+Summary!$J$30)))</f>
        <v>0</v>
      </c>
      <c r="D22" s="46">
        <f t="shared" si="1"/>
        <v>0</v>
      </c>
      <c r="E22" s="47">
        <f>E21*(1+Summary!$G$15)</f>
        <v>0.10650136241942283</v>
      </c>
      <c r="F22" s="47">
        <f t="shared" si="2"/>
        <v>0</v>
      </c>
      <c r="G22" s="79"/>
      <c r="H22" s="77">
        <f>Summary!$G$19*B22</f>
        <v>0</v>
      </c>
      <c r="I22" s="46">
        <f>I21*(1-Summary!$G$20)*(1+Summary!$G$15)</f>
        <v>0</v>
      </c>
      <c r="J22" s="46">
        <f t="shared" si="0"/>
        <v>0</v>
      </c>
      <c r="K22" s="77">
        <f t="shared" si="3"/>
        <v>0</v>
      </c>
      <c r="L22" s="46">
        <f t="shared" si="4"/>
        <v>0</v>
      </c>
      <c r="M22" s="46">
        <f>K22/(1+Summary!$G$16)^($A22-1)</f>
        <v>0</v>
      </c>
      <c r="N22" s="46">
        <f t="shared" si="5"/>
        <v>0</v>
      </c>
    </row>
    <row r="23" spans="1:15" x14ac:dyDescent="0.4">
      <c r="A23" s="23">
        <v>21</v>
      </c>
      <c r="B23" s="42">
        <f>B22*(1-Summary!$G$20)</f>
        <v>0</v>
      </c>
      <c r="C23" s="25">
        <f>IF(A23&gt;Summary!$J$33,0,(C22*(1+Summary!$J$30)))</f>
        <v>0</v>
      </c>
      <c r="D23" s="24">
        <f t="shared" si="1"/>
        <v>0</v>
      </c>
      <c r="E23" s="41">
        <f>E22*(1+Summary!$G$15)</f>
        <v>0.109238447433602</v>
      </c>
      <c r="F23" s="41">
        <f t="shared" si="2"/>
        <v>0</v>
      </c>
      <c r="G23" s="22"/>
      <c r="H23" s="71">
        <f>Summary!$G$19*B23</f>
        <v>0</v>
      </c>
      <c r="I23" s="24">
        <f>I22*(1-Summary!$G$20)*(1+Summary!$G$15)</f>
        <v>0</v>
      </c>
      <c r="J23" s="24">
        <f t="shared" si="0"/>
        <v>0</v>
      </c>
      <c r="K23" s="71">
        <f t="shared" si="3"/>
        <v>0</v>
      </c>
      <c r="L23" s="24">
        <f t="shared" si="4"/>
        <v>0</v>
      </c>
      <c r="M23" s="24">
        <f>K23/(1+Summary!$G$16)^($A23-1)</f>
        <v>0</v>
      </c>
      <c r="N23" s="24">
        <f t="shared" si="5"/>
        <v>0</v>
      </c>
    </row>
    <row r="24" spans="1:15" x14ac:dyDescent="0.4">
      <c r="A24" s="23">
        <v>22</v>
      </c>
      <c r="B24" s="42">
        <f>B23*(1-Summary!$G$20)</f>
        <v>0</v>
      </c>
      <c r="C24" s="25">
        <f>IF(A24&gt;Summary!$J$33,0,(C23*(1+Summary!$J$30)))</f>
        <v>0</v>
      </c>
      <c r="D24" s="24">
        <f t="shared" si="1"/>
        <v>0</v>
      </c>
      <c r="E24" s="41">
        <f>E23*(1+Summary!$G$15)</f>
        <v>0.11204587553264558</v>
      </c>
      <c r="F24" s="41">
        <f t="shared" si="2"/>
        <v>0</v>
      </c>
      <c r="G24" s="22"/>
      <c r="H24" s="71">
        <f>Summary!$G$19*B24</f>
        <v>0</v>
      </c>
      <c r="I24" s="24">
        <f>I23*(1-Summary!$G$20)*(1+Summary!$G$15)</f>
        <v>0</v>
      </c>
      <c r="J24" s="24">
        <f t="shared" si="0"/>
        <v>0</v>
      </c>
      <c r="K24" s="71">
        <f t="shared" si="3"/>
        <v>0</v>
      </c>
      <c r="L24" s="24">
        <f t="shared" si="4"/>
        <v>0</v>
      </c>
      <c r="M24" s="24">
        <f>K24/(1+Summary!$G$16)^($A24-1)</f>
        <v>0</v>
      </c>
      <c r="N24" s="24">
        <f t="shared" si="5"/>
        <v>0</v>
      </c>
    </row>
    <row r="25" spans="1:15" x14ac:dyDescent="0.4">
      <c r="A25" s="23">
        <v>23</v>
      </c>
      <c r="B25" s="42">
        <f>B24*(1-Summary!$G$20)</f>
        <v>0</v>
      </c>
      <c r="C25" s="25">
        <f>IF(A25&gt;Summary!$J$33,0,(C24*(1+Summary!$J$30)))</f>
        <v>0</v>
      </c>
      <c r="D25" s="24">
        <f t="shared" si="1"/>
        <v>0</v>
      </c>
      <c r="E25" s="41">
        <f>E24*(1+Summary!$G$15)</f>
        <v>0.11492545453383458</v>
      </c>
      <c r="F25" s="41">
        <f t="shared" si="2"/>
        <v>0</v>
      </c>
      <c r="G25" s="22"/>
      <c r="H25" s="71">
        <f>Summary!$G$19*B25</f>
        <v>0</v>
      </c>
      <c r="I25" s="24">
        <f>I24*(1-Summary!$G$20)*(1+Summary!$G$15)</f>
        <v>0</v>
      </c>
      <c r="J25" s="24">
        <f t="shared" si="0"/>
        <v>0</v>
      </c>
      <c r="K25" s="71">
        <f t="shared" si="3"/>
        <v>0</v>
      </c>
      <c r="L25" s="24">
        <f t="shared" si="4"/>
        <v>0</v>
      </c>
      <c r="M25" s="24">
        <f>K25/(1+Summary!$G$16)^($A25-1)</f>
        <v>0</v>
      </c>
      <c r="N25" s="24">
        <f t="shared" si="5"/>
        <v>0</v>
      </c>
    </row>
    <row r="26" spans="1:15" x14ac:dyDescent="0.4">
      <c r="A26" s="23">
        <v>24</v>
      </c>
      <c r="B26" s="42">
        <f>B25*(1-Summary!$G$20)</f>
        <v>0</v>
      </c>
      <c r="C26" s="25">
        <f>IF(A26&gt;Summary!$J$33,0,(C25*(1+Summary!$J$30)))</f>
        <v>0</v>
      </c>
      <c r="D26" s="24">
        <f t="shared" si="1"/>
        <v>0</v>
      </c>
      <c r="E26" s="41">
        <f>E25*(1+Summary!$G$15)</f>
        <v>0.11787903871535414</v>
      </c>
      <c r="F26" s="41">
        <f t="shared" si="2"/>
        <v>0</v>
      </c>
      <c r="G26" s="22"/>
      <c r="H26" s="71">
        <f>Summary!$G$19*B26</f>
        <v>0</v>
      </c>
      <c r="I26" s="24">
        <f>I25*(1-Summary!$G$20)*(1+Summary!$G$15)</f>
        <v>0</v>
      </c>
      <c r="J26" s="24">
        <f t="shared" si="0"/>
        <v>0</v>
      </c>
      <c r="K26" s="71">
        <f t="shared" si="3"/>
        <v>0</v>
      </c>
      <c r="L26" s="24">
        <f t="shared" si="4"/>
        <v>0</v>
      </c>
      <c r="M26" s="24">
        <f>K26/(1+Summary!$G$16)^($A26-1)</f>
        <v>0</v>
      </c>
      <c r="N26" s="24">
        <f t="shared" si="5"/>
        <v>0</v>
      </c>
    </row>
    <row r="27" spans="1:15" x14ac:dyDescent="0.4">
      <c r="A27" s="43">
        <v>25</v>
      </c>
      <c r="B27" s="44">
        <f>B26*(1-Summary!$G$20)</f>
        <v>0</v>
      </c>
      <c r="C27" s="45">
        <f>IF(A27&gt;Summary!$J$33,0,(C26*(1+Summary!$J$30)))</f>
        <v>0</v>
      </c>
      <c r="D27" s="46">
        <f t="shared" si="1"/>
        <v>0</v>
      </c>
      <c r="E27" s="47">
        <f>E26*(1+Summary!$G$15)</f>
        <v>0.12090853001033874</v>
      </c>
      <c r="F27" s="47">
        <f t="shared" si="2"/>
        <v>0</v>
      </c>
      <c r="G27" s="79"/>
      <c r="H27" s="77">
        <f>Summary!$G$19*B27</f>
        <v>0</v>
      </c>
      <c r="I27" s="46">
        <f>I26*(1-Summary!$G$20)*(1+Summary!$G$15)</f>
        <v>0</v>
      </c>
      <c r="J27" s="46">
        <f t="shared" si="0"/>
        <v>0</v>
      </c>
      <c r="K27" s="77">
        <f t="shared" si="3"/>
        <v>0</v>
      </c>
      <c r="L27" s="46">
        <f t="shared" si="4"/>
        <v>0</v>
      </c>
      <c r="M27" s="46">
        <f>K27/(1+Summary!$G$16)^($A27-1)</f>
        <v>0</v>
      </c>
      <c r="N27" s="46">
        <f t="shared" si="5"/>
        <v>0</v>
      </c>
    </row>
    <row r="28" spans="1:15" x14ac:dyDescent="0.4">
      <c r="A28" s="23">
        <v>26</v>
      </c>
      <c r="B28" s="42">
        <f>B27*(1-Summary!$G$20)</f>
        <v>0</v>
      </c>
      <c r="C28" s="25">
        <f>IF(A28&gt;Summary!$J$33,0,(C27*(1+Summary!$J$30)))</f>
        <v>0</v>
      </c>
      <c r="D28" s="24">
        <f t="shared" si="1"/>
        <v>0</v>
      </c>
      <c r="E28" s="41">
        <f>E27*(1+Summary!$G$15)</f>
        <v>0.12401587923160445</v>
      </c>
      <c r="F28" s="41">
        <f t="shared" si="2"/>
        <v>0</v>
      </c>
      <c r="G28" s="22"/>
      <c r="H28" s="71">
        <f>Summary!$G$19*B28</f>
        <v>0</v>
      </c>
      <c r="I28" s="24">
        <f>I27*(1-Summary!$G$20)*(1+Summary!$G$15)</f>
        <v>0</v>
      </c>
      <c r="J28" s="24">
        <f t="shared" si="0"/>
        <v>0</v>
      </c>
      <c r="K28" s="71">
        <f t="shared" si="3"/>
        <v>0</v>
      </c>
      <c r="L28" s="24">
        <f t="shared" si="4"/>
        <v>0</v>
      </c>
      <c r="M28" s="24">
        <f>K28/(1+Summary!$G$16)^($A28-1)</f>
        <v>0</v>
      </c>
      <c r="N28" s="24">
        <f t="shared" si="5"/>
        <v>0</v>
      </c>
    </row>
    <row r="29" spans="1:15" x14ac:dyDescent="0.4">
      <c r="A29" s="23">
        <v>27</v>
      </c>
      <c r="B29" s="42">
        <f>B28*(1-Summary!$G$20)</f>
        <v>0</v>
      </c>
      <c r="C29" s="25">
        <f>IF(A29&gt;Summary!$J$33,0,(C28*(1+Summary!$J$30)))</f>
        <v>0</v>
      </c>
      <c r="D29" s="24">
        <f t="shared" si="1"/>
        <v>0</v>
      </c>
      <c r="E29" s="41">
        <f>E28*(1+Summary!$G$15)</f>
        <v>0.12720308732785671</v>
      </c>
      <c r="F29" s="41">
        <f t="shared" si="2"/>
        <v>0</v>
      </c>
      <c r="G29" s="22"/>
      <c r="H29" s="71">
        <f>Summary!$G$19*B29</f>
        <v>0</v>
      </c>
      <c r="I29" s="24">
        <f>I28*(1-Summary!$G$20)*(1+Summary!$G$15)</f>
        <v>0</v>
      </c>
      <c r="J29" s="24">
        <f t="shared" si="0"/>
        <v>0</v>
      </c>
      <c r="K29" s="71">
        <f t="shared" si="3"/>
        <v>0</v>
      </c>
      <c r="L29" s="24">
        <f t="shared" si="4"/>
        <v>0</v>
      </c>
      <c r="M29" s="24">
        <f>K29/(1+Summary!$G$16)^($A29-1)</f>
        <v>0</v>
      </c>
      <c r="N29" s="24">
        <f t="shared" si="5"/>
        <v>0</v>
      </c>
    </row>
    <row r="30" spans="1:15" x14ac:dyDescent="0.4">
      <c r="A30" s="23">
        <v>28</v>
      </c>
      <c r="B30" s="42">
        <f>B29*(1-Summary!$G$20)</f>
        <v>0</v>
      </c>
      <c r="C30" s="25">
        <f>IF(A30&gt;Summary!$J$33,0,(C29*(1+Summary!$J$30)))</f>
        <v>0</v>
      </c>
      <c r="D30" s="24">
        <f t="shared" si="1"/>
        <v>0</v>
      </c>
      <c r="E30" s="41">
        <f>E29*(1+Summary!$G$15)</f>
        <v>0.13047220667218262</v>
      </c>
      <c r="F30" s="41">
        <f t="shared" si="2"/>
        <v>0</v>
      </c>
      <c r="G30" s="22"/>
      <c r="H30" s="71">
        <f>Summary!$G$19*B30</f>
        <v>0</v>
      </c>
      <c r="I30" s="24">
        <f>I29*(1-Summary!$G$20)*(1+Summary!$G$15)</f>
        <v>0</v>
      </c>
      <c r="J30" s="24">
        <f t="shared" si="0"/>
        <v>0</v>
      </c>
      <c r="K30" s="71">
        <f t="shared" si="3"/>
        <v>0</v>
      </c>
      <c r="L30" s="24">
        <f t="shared" si="4"/>
        <v>0</v>
      </c>
      <c r="M30" s="24">
        <f>K30/(1+Summary!$G$16)^($A30-1)</f>
        <v>0</v>
      </c>
      <c r="N30" s="24">
        <f t="shared" si="5"/>
        <v>0</v>
      </c>
    </row>
    <row r="31" spans="1:15" x14ac:dyDescent="0.4">
      <c r="A31" s="23">
        <v>29</v>
      </c>
      <c r="B31" s="42">
        <f>B30*(1-Summary!$G$20)</f>
        <v>0</v>
      </c>
      <c r="C31" s="25">
        <f>IF(A31&gt;Summary!$J$33,0,(C30*(1+Summary!$J$30)))</f>
        <v>0</v>
      </c>
      <c r="D31" s="24">
        <f t="shared" si="1"/>
        <v>0</v>
      </c>
      <c r="E31" s="41">
        <f>E30*(1+Summary!$G$15)</f>
        <v>0.13382534238365773</v>
      </c>
      <c r="F31" s="41">
        <f t="shared" si="2"/>
        <v>0</v>
      </c>
      <c r="G31" s="22"/>
      <c r="H31" s="71">
        <f>Summary!$G$19*B31</f>
        <v>0</v>
      </c>
      <c r="I31" s="24">
        <f>I30*(1-Summary!$G$20)*(1+Summary!$G$15)</f>
        <v>0</v>
      </c>
      <c r="J31" s="24">
        <f t="shared" si="0"/>
        <v>0</v>
      </c>
      <c r="K31" s="71">
        <f t="shared" si="3"/>
        <v>0</v>
      </c>
      <c r="L31" s="24">
        <f t="shared" si="4"/>
        <v>0</v>
      </c>
      <c r="M31" s="24">
        <f>K31/(1+Summary!$G$16)^($A31-1)</f>
        <v>0</v>
      </c>
      <c r="N31" s="24">
        <f t="shared" si="5"/>
        <v>0</v>
      </c>
    </row>
    <row r="32" spans="1:15" x14ac:dyDescent="0.4">
      <c r="A32" s="43">
        <v>30</v>
      </c>
      <c r="B32" s="44">
        <f>B31*(1-Summary!$G$20)</f>
        <v>0</v>
      </c>
      <c r="C32" s="45">
        <f>IF(A32&gt;Summary!$J$33,0,(C31*(1+Summary!$J$30)))</f>
        <v>0</v>
      </c>
      <c r="D32" s="46">
        <f t="shared" si="1"/>
        <v>0</v>
      </c>
      <c r="E32" s="47">
        <f>E31*(1+Summary!$G$15)</f>
        <v>0.13726465368291774</v>
      </c>
      <c r="F32" s="47">
        <f t="shared" si="2"/>
        <v>0</v>
      </c>
      <c r="G32" s="48"/>
      <c r="H32" s="77">
        <f>Summary!$G$19*B32</f>
        <v>0</v>
      </c>
      <c r="I32" s="46">
        <f>I31*(1-Summary!$G$20)*(1+Summary!$G$15)</f>
        <v>0</v>
      </c>
      <c r="J32" s="46">
        <f t="shared" si="0"/>
        <v>0</v>
      </c>
      <c r="K32" s="77">
        <f t="shared" si="3"/>
        <v>0</v>
      </c>
      <c r="L32" s="46">
        <f t="shared" si="4"/>
        <v>0</v>
      </c>
      <c r="M32" s="46">
        <f>K32/(1+Summary!$G$16)^($A32-1)</f>
        <v>0</v>
      </c>
      <c r="N32" s="46">
        <f t="shared" si="5"/>
        <v>0</v>
      </c>
      <c r="O32" s="50"/>
    </row>
    <row r="33" spans="1:13" x14ac:dyDescent="0.4">
      <c r="A33" s="36"/>
      <c r="B33" s="36"/>
      <c r="C33" s="36"/>
      <c r="D33" s="36"/>
      <c r="E33" s="36"/>
      <c r="F33" s="36"/>
      <c r="G33" s="36"/>
      <c r="H33" s="36"/>
      <c r="I33" s="36"/>
      <c r="J33" s="36"/>
      <c r="K33" s="36"/>
      <c r="L33" s="36"/>
      <c r="M33" s="36"/>
    </row>
    <row r="34" spans="1:13" x14ac:dyDescent="0.4">
      <c r="A34" s="36"/>
      <c r="B34" s="36"/>
      <c r="C34" s="36"/>
      <c r="D34" s="36"/>
      <c r="E34" s="36"/>
      <c r="F34" s="36"/>
      <c r="G34" s="36"/>
      <c r="H34" s="36"/>
      <c r="I34" s="36"/>
      <c r="J34" s="36"/>
      <c r="K34" s="36"/>
      <c r="L34" s="36"/>
      <c r="M34" s="36"/>
    </row>
    <row r="35" spans="1:13" x14ac:dyDescent="0.4">
      <c r="A35" s="36"/>
      <c r="B35" s="36"/>
      <c r="C35" s="36"/>
      <c r="D35" s="36"/>
      <c r="E35" s="36"/>
      <c r="F35" s="36"/>
      <c r="G35" s="36"/>
      <c r="H35" s="36"/>
      <c r="I35" s="36"/>
      <c r="J35" s="36"/>
      <c r="K35" s="36"/>
      <c r="L35" s="36"/>
      <c r="M35" s="36"/>
    </row>
    <row r="36" spans="1:13" x14ac:dyDescent="0.4">
      <c r="A36" s="36"/>
      <c r="B36" s="36"/>
      <c r="C36" s="36"/>
      <c r="D36" s="36"/>
      <c r="E36" s="36"/>
      <c r="F36" s="36"/>
      <c r="G36" s="36"/>
      <c r="H36" s="36"/>
      <c r="I36" s="36"/>
      <c r="J36" s="36"/>
      <c r="K36" s="36"/>
      <c r="L36" s="36"/>
      <c r="M36" s="36"/>
    </row>
    <row r="37" spans="1:13" x14ac:dyDescent="0.4">
      <c r="A37" s="36"/>
      <c r="B37" s="36"/>
      <c r="C37" s="36"/>
      <c r="D37" s="36"/>
      <c r="E37" s="36"/>
      <c r="F37" s="36"/>
      <c r="G37" s="36"/>
      <c r="H37" s="36"/>
      <c r="I37" s="36"/>
      <c r="J37" s="36"/>
      <c r="K37" s="36"/>
      <c r="L37" s="36"/>
      <c r="M37" s="36"/>
    </row>
    <row r="38" spans="1:13" x14ac:dyDescent="0.4">
      <c r="A38" s="36"/>
      <c r="B38" s="36"/>
      <c r="C38" s="36"/>
      <c r="D38" s="36"/>
      <c r="E38" s="36"/>
      <c r="F38" s="36"/>
      <c r="G38" s="36"/>
      <c r="H38" s="36"/>
      <c r="I38" s="36"/>
      <c r="J38" s="36"/>
      <c r="K38" s="36"/>
      <c r="L38" s="36"/>
      <c r="M38" s="36"/>
    </row>
    <row r="39" spans="1:13" x14ac:dyDescent="0.4">
      <c r="A39" s="36"/>
      <c r="B39" s="36"/>
      <c r="C39" s="36"/>
      <c r="D39" s="36"/>
      <c r="E39" s="36"/>
      <c r="F39" s="36"/>
      <c r="G39" s="36"/>
      <c r="H39" s="36"/>
      <c r="I39" s="36"/>
      <c r="J39" s="36"/>
      <c r="K39" s="36"/>
      <c r="L39" s="36"/>
      <c r="M39" s="36"/>
    </row>
    <row r="40" spans="1:13" x14ac:dyDescent="0.4">
      <c r="A40" s="36"/>
      <c r="B40" s="36"/>
      <c r="C40" s="36"/>
      <c r="D40" s="36"/>
      <c r="E40" s="36"/>
      <c r="F40" s="36"/>
      <c r="G40" s="36"/>
      <c r="H40" s="36"/>
      <c r="I40" s="36"/>
      <c r="J40" s="36"/>
      <c r="K40" s="36"/>
      <c r="L40" s="36"/>
      <c r="M40" s="36"/>
    </row>
    <row r="41" spans="1:13" x14ac:dyDescent="0.4">
      <c r="A41" s="36"/>
      <c r="B41" s="36"/>
      <c r="C41" s="36"/>
      <c r="D41" s="36"/>
      <c r="E41" s="36"/>
      <c r="F41" s="36"/>
      <c r="G41" s="36"/>
      <c r="H41" s="36"/>
      <c r="I41" s="36"/>
      <c r="J41" s="36"/>
      <c r="K41" s="36"/>
      <c r="L41" s="36"/>
      <c r="M41" s="36"/>
    </row>
    <row r="42" spans="1:13" x14ac:dyDescent="0.4">
      <c r="A42" s="36"/>
      <c r="B42" s="36"/>
      <c r="C42" s="36"/>
      <c r="D42" s="36"/>
      <c r="E42" s="36"/>
      <c r="F42" s="36"/>
      <c r="G42" s="36"/>
      <c r="H42" s="36"/>
      <c r="I42" s="36"/>
      <c r="J42" s="36"/>
      <c r="K42" s="36"/>
      <c r="L42" s="36"/>
      <c r="M42" s="36"/>
    </row>
    <row r="43" spans="1:13" x14ac:dyDescent="0.4">
      <c r="A43" s="36"/>
      <c r="B43" s="36"/>
      <c r="C43" s="36"/>
      <c r="D43" s="36"/>
      <c r="E43" s="36"/>
      <c r="F43" s="36"/>
      <c r="G43" s="36"/>
      <c r="H43" s="36"/>
      <c r="I43" s="36"/>
      <c r="J43" s="36"/>
      <c r="K43" s="36"/>
      <c r="L43" s="36"/>
      <c r="M43" s="36"/>
    </row>
    <row r="44" spans="1:13" x14ac:dyDescent="0.4">
      <c r="A44" s="36"/>
      <c r="B44" s="36"/>
      <c r="C44" s="36"/>
      <c r="D44" s="36"/>
      <c r="E44" s="36"/>
      <c r="F44" s="36"/>
      <c r="G44" s="36"/>
      <c r="H44" s="36"/>
      <c r="I44" s="36"/>
      <c r="J44" s="36"/>
      <c r="K44" s="36"/>
      <c r="L44" s="36"/>
      <c r="M44" s="36"/>
    </row>
    <row r="45" spans="1:13" x14ac:dyDescent="0.4">
      <c r="A45" s="36"/>
      <c r="B45" s="36"/>
      <c r="C45" s="36"/>
      <c r="D45" s="36"/>
      <c r="E45" s="36"/>
      <c r="F45" s="36"/>
      <c r="G45" s="36"/>
      <c r="H45" s="36"/>
      <c r="I45" s="36"/>
      <c r="J45" s="36"/>
      <c r="K45" s="36"/>
      <c r="L45" s="36"/>
      <c r="M45" s="36"/>
    </row>
    <row r="46" spans="1:13" x14ac:dyDescent="0.4">
      <c r="A46" s="36"/>
      <c r="B46" s="36"/>
      <c r="C46" s="36"/>
      <c r="D46" s="36"/>
      <c r="E46" s="36"/>
      <c r="F46" s="36"/>
      <c r="G46" s="36"/>
      <c r="H46" s="36"/>
      <c r="I46" s="36"/>
      <c r="J46" s="36"/>
      <c r="K46" s="36"/>
      <c r="L46" s="36"/>
      <c r="M46" s="36"/>
    </row>
    <row r="47" spans="1:13" x14ac:dyDescent="0.4">
      <c r="A47" s="36"/>
      <c r="B47" s="36"/>
      <c r="C47" s="36"/>
      <c r="D47" s="36"/>
      <c r="E47" s="36"/>
      <c r="F47" s="36"/>
      <c r="G47" s="36"/>
      <c r="H47" s="36"/>
      <c r="I47" s="36"/>
      <c r="J47" s="36"/>
      <c r="K47" s="36"/>
      <c r="L47" s="36"/>
      <c r="M47" s="36"/>
    </row>
    <row r="48" spans="1:13" x14ac:dyDescent="0.4">
      <c r="A48" s="36"/>
      <c r="B48" s="36"/>
      <c r="C48" s="36"/>
      <c r="D48" s="36"/>
      <c r="E48" s="36"/>
      <c r="F48" s="36"/>
      <c r="G48" s="36"/>
      <c r="H48" s="36"/>
      <c r="I48" s="36"/>
      <c r="J48" s="36"/>
      <c r="K48" s="36"/>
      <c r="L48" s="36"/>
      <c r="M48" s="36"/>
    </row>
    <row r="49" spans="1:13" x14ac:dyDescent="0.4">
      <c r="A49" s="36"/>
      <c r="B49" s="36"/>
      <c r="C49" s="36"/>
      <c r="D49" s="36"/>
      <c r="E49" s="36"/>
      <c r="F49" s="36"/>
      <c r="G49" s="36"/>
      <c r="H49" s="36"/>
      <c r="I49" s="36"/>
      <c r="J49" s="36"/>
      <c r="K49" s="36"/>
      <c r="L49" s="36"/>
      <c r="M49" s="36"/>
    </row>
    <row r="50" spans="1:13" x14ac:dyDescent="0.4">
      <c r="A50" s="36"/>
      <c r="B50" s="36"/>
      <c r="C50" s="36"/>
      <c r="D50" s="36"/>
      <c r="E50" s="36"/>
      <c r="F50" s="36"/>
      <c r="G50" s="36"/>
      <c r="H50" s="36"/>
      <c r="I50" s="36"/>
      <c r="J50" s="36"/>
      <c r="K50" s="36"/>
      <c r="L50" s="36"/>
      <c r="M50" s="36"/>
    </row>
    <row r="51" spans="1:13" x14ac:dyDescent="0.4">
      <c r="A51" s="36"/>
      <c r="B51" s="36"/>
      <c r="C51" s="36"/>
      <c r="D51" s="36"/>
      <c r="E51" s="36"/>
      <c r="F51" s="36"/>
      <c r="G51" s="36"/>
      <c r="H51" s="36"/>
      <c r="I51" s="36"/>
      <c r="J51" s="36"/>
      <c r="K51" s="36"/>
      <c r="L51" s="36"/>
      <c r="M51" s="36"/>
    </row>
    <row r="52" spans="1:13" x14ac:dyDescent="0.4">
      <c r="A52" s="36"/>
      <c r="B52" s="36"/>
      <c r="C52" s="36"/>
      <c r="D52" s="36"/>
      <c r="E52" s="36"/>
      <c r="F52" s="36"/>
      <c r="G52" s="36"/>
      <c r="H52" s="36"/>
      <c r="I52" s="36"/>
      <c r="J52" s="36"/>
      <c r="K52" s="36"/>
      <c r="L52" s="36"/>
      <c r="M52" s="36"/>
    </row>
    <row r="53" spans="1:13" x14ac:dyDescent="0.4">
      <c r="A53" s="36"/>
      <c r="B53" s="36"/>
      <c r="C53" s="36"/>
      <c r="D53" s="36"/>
      <c r="E53" s="36"/>
      <c r="F53" s="36"/>
      <c r="G53" s="36"/>
      <c r="H53" s="36"/>
      <c r="I53" s="36"/>
      <c r="J53" s="36"/>
      <c r="K53" s="36"/>
      <c r="L53" s="36"/>
      <c r="M53" s="36"/>
    </row>
    <row r="54" spans="1:13" x14ac:dyDescent="0.4">
      <c r="A54" s="36"/>
      <c r="B54" s="36"/>
      <c r="C54" s="36"/>
      <c r="D54" s="36"/>
      <c r="E54" s="36"/>
      <c r="F54" s="36"/>
      <c r="G54" s="36"/>
      <c r="H54" s="36"/>
      <c r="I54" s="36"/>
      <c r="J54" s="36"/>
      <c r="K54" s="36"/>
      <c r="L54" s="36"/>
      <c r="M54" s="36"/>
    </row>
    <row r="55" spans="1:13" x14ac:dyDescent="0.4">
      <c r="A55" s="36"/>
      <c r="B55" s="36"/>
      <c r="C55" s="36"/>
      <c r="D55" s="36"/>
      <c r="E55" s="36"/>
      <c r="F55" s="36"/>
      <c r="G55" s="36"/>
      <c r="H55" s="36"/>
      <c r="I55" s="36"/>
      <c r="J55" s="36"/>
      <c r="K55" s="36"/>
      <c r="L55" s="36"/>
      <c r="M55" s="36"/>
    </row>
    <row r="56" spans="1:13" x14ac:dyDescent="0.4">
      <c r="A56" s="36"/>
      <c r="B56" s="36"/>
      <c r="C56" s="36"/>
      <c r="D56" s="36"/>
      <c r="E56" s="36"/>
      <c r="F56" s="36"/>
      <c r="G56" s="36"/>
      <c r="H56" s="36"/>
      <c r="I56" s="36"/>
      <c r="J56" s="36"/>
      <c r="K56" s="36"/>
      <c r="L56" s="36"/>
      <c r="M56" s="36"/>
    </row>
    <row r="57" spans="1:13" x14ac:dyDescent="0.4">
      <c r="A57" s="36"/>
      <c r="B57" s="36"/>
      <c r="C57" s="36"/>
      <c r="D57" s="36"/>
      <c r="E57" s="36"/>
      <c r="F57" s="36"/>
      <c r="G57" s="36"/>
      <c r="H57" s="36"/>
      <c r="I57" s="36"/>
      <c r="J57" s="36"/>
      <c r="K57" s="36"/>
      <c r="L57" s="36"/>
      <c r="M57" s="36"/>
    </row>
    <row r="58" spans="1:13" x14ac:dyDescent="0.4">
      <c r="A58" s="36"/>
      <c r="B58" s="36"/>
      <c r="C58" s="36"/>
      <c r="D58" s="36"/>
      <c r="E58" s="36"/>
      <c r="F58" s="36"/>
      <c r="G58" s="36"/>
      <c r="H58" s="36"/>
      <c r="I58" s="36"/>
      <c r="J58" s="36"/>
      <c r="K58" s="36"/>
      <c r="L58" s="36"/>
      <c r="M58" s="36"/>
    </row>
    <row r="59" spans="1:13" x14ac:dyDescent="0.4">
      <c r="A59" s="36"/>
      <c r="B59" s="36"/>
      <c r="C59" s="36"/>
      <c r="D59" s="36"/>
      <c r="E59" s="36"/>
      <c r="F59" s="36"/>
      <c r="G59" s="36"/>
      <c r="H59" s="36"/>
      <c r="I59" s="36"/>
      <c r="J59" s="36"/>
      <c r="K59" s="36"/>
      <c r="L59" s="36"/>
      <c r="M59" s="36"/>
    </row>
    <row r="60" spans="1:13" x14ac:dyDescent="0.4">
      <c r="A60" s="36"/>
      <c r="B60" s="36"/>
      <c r="C60" s="36"/>
      <c r="D60" s="36"/>
      <c r="E60" s="36"/>
      <c r="F60" s="36"/>
      <c r="G60" s="36"/>
      <c r="H60" s="36"/>
      <c r="I60" s="36"/>
      <c r="J60" s="36"/>
      <c r="K60" s="36"/>
      <c r="L60" s="36"/>
      <c r="M60" s="36"/>
    </row>
    <row r="61" spans="1:13" x14ac:dyDescent="0.4">
      <c r="A61" s="36"/>
      <c r="B61" s="36"/>
      <c r="C61" s="36"/>
      <c r="D61" s="36"/>
      <c r="E61" s="36"/>
      <c r="F61" s="36"/>
      <c r="G61" s="36"/>
      <c r="H61" s="36"/>
      <c r="I61" s="36"/>
      <c r="J61" s="36"/>
      <c r="K61" s="36"/>
      <c r="L61" s="36"/>
      <c r="M61" s="36"/>
    </row>
    <row r="62" spans="1:13" x14ac:dyDescent="0.4">
      <c r="A62" s="36"/>
      <c r="B62" s="36"/>
      <c r="C62" s="36"/>
      <c r="D62" s="36"/>
      <c r="E62" s="36"/>
      <c r="F62" s="36"/>
      <c r="G62" s="36"/>
      <c r="H62" s="36"/>
      <c r="I62" s="36"/>
      <c r="J62" s="36"/>
      <c r="K62" s="36"/>
      <c r="L62" s="36"/>
      <c r="M62" s="36"/>
    </row>
    <row r="63" spans="1:13" x14ac:dyDescent="0.4">
      <c r="A63" s="36"/>
      <c r="B63" s="36"/>
      <c r="C63" s="36"/>
      <c r="D63" s="36"/>
      <c r="E63" s="36"/>
      <c r="F63" s="36"/>
      <c r="G63" s="36"/>
      <c r="H63" s="36"/>
      <c r="I63" s="36"/>
      <c r="J63" s="36"/>
      <c r="K63" s="36"/>
      <c r="L63" s="36"/>
      <c r="M63" s="36"/>
    </row>
    <row r="64" spans="1:13" x14ac:dyDescent="0.4">
      <c r="A64" s="36"/>
      <c r="B64" s="36"/>
      <c r="C64" s="36"/>
      <c r="D64" s="36"/>
      <c r="E64" s="36"/>
      <c r="F64" s="36"/>
      <c r="G64" s="36"/>
      <c r="H64" s="36"/>
      <c r="I64" s="36"/>
      <c r="J64" s="36"/>
      <c r="K64" s="36"/>
      <c r="L64" s="36"/>
      <c r="M64" s="36"/>
    </row>
    <row r="65" spans="1:13" x14ac:dyDescent="0.4">
      <c r="A65" s="36"/>
      <c r="B65" s="36"/>
      <c r="C65" s="36"/>
      <c r="D65" s="36"/>
      <c r="E65" s="36"/>
      <c r="F65" s="36"/>
      <c r="G65" s="36"/>
      <c r="H65" s="36"/>
      <c r="I65" s="36"/>
      <c r="J65" s="36"/>
      <c r="K65" s="36"/>
      <c r="L65" s="36"/>
      <c r="M65" s="36"/>
    </row>
    <row r="66" spans="1:13" x14ac:dyDescent="0.4">
      <c r="A66" s="36"/>
      <c r="B66" s="36"/>
      <c r="C66" s="36"/>
      <c r="D66" s="36"/>
      <c r="E66" s="36"/>
      <c r="F66" s="36"/>
      <c r="G66" s="36"/>
      <c r="H66" s="36"/>
      <c r="I66" s="36"/>
      <c r="J66" s="36"/>
      <c r="K66" s="36"/>
      <c r="L66" s="36"/>
      <c r="M66" s="36"/>
    </row>
    <row r="67" spans="1:13" x14ac:dyDescent="0.4">
      <c r="A67" s="36"/>
      <c r="B67" s="36"/>
      <c r="C67" s="36"/>
      <c r="D67" s="36"/>
      <c r="E67" s="36"/>
      <c r="F67" s="36"/>
      <c r="G67" s="36"/>
      <c r="H67" s="36"/>
      <c r="I67" s="36"/>
      <c r="J67" s="36"/>
      <c r="K67" s="36"/>
      <c r="L67" s="36"/>
      <c r="M67" s="36"/>
    </row>
    <row r="68" spans="1:13" x14ac:dyDescent="0.4">
      <c r="A68" s="36"/>
      <c r="B68" s="36"/>
      <c r="C68" s="36"/>
      <c r="D68" s="36"/>
      <c r="E68" s="36"/>
      <c r="F68" s="36"/>
      <c r="G68" s="36"/>
      <c r="H68" s="36"/>
      <c r="I68" s="36"/>
      <c r="J68" s="36"/>
      <c r="K68" s="36"/>
      <c r="L68" s="36"/>
      <c r="M68" s="36"/>
    </row>
    <row r="69" spans="1:13" x14ac:dyDescent="0.4">
      <c r="A69" s="36"/>
      <c r="B69" s="36"/>
      <c r="C69" s="36"/>
      <c r="D69" s="36"/>
      <c r="E69" s="36"/>
      <c r="F69" s="36"/>
      <c r="G69" s="36"/>
      <c r="H69" s="36"/>
      <c r="I69" s="36"/>
      <c r="J69" s="36"/>
      <c r="K69" s="36"/>
      <c r="L69" s="36"/>
      <c r="M69" s="36"/>
    </row>
    <row r="70" spans="1:13" x14ac:dyDescent="0.4">
      <c r="A70" s="36"/>
      <c r="B70" s="36"/>
      <c r="C70" s="36"/>
      <c r="D70" s="36"/>
      <c r="E70" s="36"/>
      <c r="F70" s="36"/>
      <c r="G70" s="36"/>
      <c r="H70" s="36"/>
      <c r="I70" s="36"/>
      <c r="J70" s="36"/>
      <c r="K70" s="36"/>
      <c r="L70" s="36"/>
      <c r="M70" s="36"/>
    </row>
    <row r="71" spans="1:13" x14ac:dyDescent="0.4">
      <c r="A71" s="36"/>
      <c r="B71" s="36"/>
      <c r="C71" s="36"/>
      <c r="D71" s="36"/>
      <c r="E71" s="36"/>
      <c r="F71" s="36"/>
      <c r="G71" s="36"/>
      <c r="H71" s="36"/>
      <c r="I71" s="36"/>
      <c r="J71" s="36"/>
      <c r="K71" s="36"/>
      <c r="L71" s="36"/>
      <c r="M71" s="36"/>
    </row>
    <row r="72" spans="1:13" x14ac:dyDescent="0.4">
      <c r="A72" s="36"/>
      <c r="B72" s="36"/>
      <c r="C72" s="36"/>
      <c r="D72" s="36"/>
      <c r="E72" s="36"/>
      <c r="F72" s="36"/>
      <c r="G72" s="36"/>
      <c r="H72" s="36"/>
      <c r="I72" s="36"/>
      <c r="J72" s="36"/>
      <c r="K72" s="36"/>
      <c r="L72" s="36"/>
      <c r="M72" s="36"/>
    </row>
    <row r="73" spans="1:13" x14ac:dyDescent="0.4">
      <c r="A73" s="36"/>
      <c r="B73" s="36"/>
      <c r="C73" s="36"/>
      <c r="D73" s="36"/>
      <c r="E73" s="36"/>
      <c r="F73" s="36"/>
      <c r="G73" s="36"/>
      <c r="H73" s="36"/>
      <c r="I73" s="36"/>
      <c r="J73" s="36"/>
      <c r="K73" s="36"/>
      <c r="L73" s="36"/>
      <c r="M73" s="36"/>
    </row>
    <row r="74" spans="1:13" x14ac:dyDescent="0.4">
      <c r="A74" s="36"/>
      <c r="B74" s="36"/>
      <c r="C74" s="36"/>
      <c r="D74" s="36"/>
      <c r="E74" s="36"/>
      <c r="F74" s="36"/>
      <c r="G74" s="36"/>
      <c r="H74" s="36"/>
      <c r="I74" s="36"/>
      <c r="J74" s="36"/>
      <c r="K74" s="36"/>
      <c r="L74" s="36"/>
      <c r="M74" s="36"/>
    </row>
    <row r="75" spans="1:13" x14ac:dyDescent="0.4">
      <c r="A75" s="36"/>
      <c r="B75" s="36"/>
      <c r="C75" s="36"/>
      <c r="D75" s="36"/>
      <c r="E75" s="36"/>
      <c r="F75" s="36"/>
      <c r="G75" s="36"/>
      <c r="H75" s="36"/>
      <c r="I75" s="36"/>
      <c r="J75" s="36"/>
      <c r="K75" s="36"/>
      <c r="L75" s="36"/>
      <c r="M75" s="36"/>
    </row>
    <row r="76" spans="1:13" x14ac:dyDescent="0.4">
      <c r="A76" s="36"/>
      <c r="B76" s="36"/>
      <c r="C76" s="36"/>
      <c r="D76" s="36"/>
      <c r="E76" s="36"/>
      <c r="F76" s="36"/>
      <c r="G76" s="36"/>
      <c r="H76" s="36"/>
      <c r="I76" s="36"/>
      <c r="J76" s="36"/>
      <c r="K76" s="36"/>
      <c r="L76" s="36"/>
      <c r="M76" s="36"/>
    </row>
    <row r="77" spans="1:13" x14ac:dyDescent="0.4">
      <c r="A77" s="36"/>
      <c r="B77" s="36"/>
      <c r="C77" s="36"/>
      <c r="D77" s="36"/>
      <c r="E77" s="36"/>
      <c r="F77" s="36"/>
      <c r="G77" s="36"/>
      <c r="H77" s="36"/>
      <c r="I77" s="36"/>
      <c r="J77" s="36"/>
      <c r="K77" s="36"/>
      <c r="L77" s="36"/>
      <c r="M77" s="36"/>
    </row>
    <row r="78" spans="1:13" x14ac:dyDescent="0.4">
      <c r="A78" s="36"/>
      <c r="B78" s="36"/>
      <c r="C78" s="36"/>
      <c r="D78" s="36"/>
      <c r="E78" s="36"/>
      <c r="F78" s="36"/>
      <c r="G78" s="36"/>
      <c r="H78" s="36"/>
      <c r="I78" s="36"/>
      <c r="J78" s="36"/>
      <c r="K78" s="36"/>
      <c r="L78" s="36"/>
      <c r="M78" s="36"/>
    </row>
    <row r="79" spans="1:13" x14ac:dyDescent="0.4">
      <c r="A79" s="36"/>
      <c r="B79" s="36"/>
      <c r="C79" s="36"/>
      <c r="D79" s="36"/>
      <c r="E79" s="36"/>
      <c r="F79" s="36"/>
      <c r="G79" s="36"/>
      <c r="H79" s="36"/>
      <c r="I79" s="36"/>
      <c r="J79" s="36"/>
      <c r="K79" s="36"/>
      <c r="L79" s="36"/>
      <c r="M79" s="36"/>
    </row>
    <row r="80" spans="1:13" x14ac:dyDescent="0.4">
      <c r="A80" s="36"/>
      <c r="B80" s="36"/>
      <c r="C80" s="36"/>
      <c r="D80" s="36"/>
      <c r="E80" s="36"/>
      <c r="F80" s="36"/>
      <c r="G80" s="36"/>
      <c r="H80" s="36"/>
      <c r="I80" s="36"/>
      <c r="J80" s="36"/>
      <c r="K80" s="36"/>
      <c r="L80" s="36"/>
      <c r="M80" s="36"/>
    </row>
    <row r="81" spans="1:13" x14ac:dyDescent="0.4">
      <c r="A81" s="36"/>
      <c r="B81" s="36"/>
      <c r="C81" s="36"/>
      <c r="D81" s="36"/>
      <c r="E81" s="36"/>
      <c r="F81" s="36"/>
      <c r="G81" s="36"/>
      <c r="H81" s="36"/>
      <c r="I81" s="36"/>
      <c r="J81" s="36"/>
      <c r="K81" s="36"/>
      <c r="L81" s="36"/>
      <c r="M81" s="36"/>
    </row>
    <row r="82" spans="1:13" x14ac:dyDescent="0.4">
      <c r="A82" s="36"/>
      <c r="B82" s="36"/>
      <c r="C82" s="36"/>
      <c r="D82" s="36"/>
      <c r="E82" s="36"/>
      <c r="F82" s="36"/>
      <c r="G82" s="36"/>
      <c r="H82" s="36"/>
      <c r="I82" s="36"/>
      <c r="J82" s="36"/>
      <c r="K82" s="36"/>
      <c r="L82" s="36"/>
      <c r="M82" s="36"/>
    </row>
    <row r="83" spans="1:13" x14ac:dyDescent="0.4">
      <c r="A83" s="36"/>
      <c r="B83" s="36"/>
      <c r="C83" s="36"/>
      <c r="D83" s="36"/>
      <c r="E83" s="36"/>
      <c r="F83" s="36"/>
      <c r="G83" s="36"/>
      <c r="H83" s="36"/>
      <c r="I83" s="36"/>
      <c r="J83" s="36"/>
      <c r="K83" s="36"/>
      <c r="L83" s="36"/>
      <c r="M83" s="36"/>
    </row>
    <row r="84" spans="1:13" x14ac:dyDescent="0.4">
      <c r="A84" s="36"/>
      <c r="B84" s="36"/>
      <c r="C84" s="36"/>
      <c r="D84" s="36"/>
      <c r="E84" s="36"/>
      <c r="F84" s="36"/>
      <c r="G84" s="36"/>
      <c r="H84" s="36"/>
      <c r="I84" s="36"/>
      <c r="J84" s="36"/>
      <c r="K84" s="36"/>
      <c r="L84" s="36"/>
      <c r="M84" s="36"/>
    </row>
    <row r="85" spans="1:13" x14ac:dyDescent="0.4">
      <c r="A85" s="36"/>
      <c r="B85" s="36"/>
      <c r="C85" s="36"/>
      <c r="D85" s="36"/>
      <c r="E85" s="36"/>
      <c r="F85" s="36"/>
      <c r="G85" s="36"/>
      <c r="H85" s="36"/>
      <c r="I85" s="36"/>
      <c r="J85" s="36"/>
      <c r="K85" s="36"/>
      <c r="L85" s="36"/>
      <c r="M85" s="36"/>
    </row>
    <row r="86" spans="1:13" x14ac:dyDescent="0.4">
      <c r="A86" s="36"/>
      <c r="B86" s="36"/>
      <c r="C86" s="36"/>
      <c r="D86" s="36"/>
      <c r="E86" s="36"/>
      <c r="F86" s="36"/>
      <c r="G86" s="36"/>
      <c r="H86" s="36"/>
      <c r="I86" s="36"/>
      <c r="J86" s="36"/>
      <c r="K86" s="36"/>
      <c r="L86" s="36"/>
      <c r="M86" s="36"/>
    </row>
    <row r="87" spans="1:13" x14ac:dyDescent="0.4">
      <c r="A87" s="36"/>
      <c r="B87" s="36"/>
      <c r="C87" s="36"/>
      <c r="D87" s="36"/>
      <c r="E87" s="36"/>
      <c r="F87" s="36"/>
      <c r="G87" s="36"/>
      <c r="H87" s="36"/>
      <c r="I87" s="36"/>
      <c r="J87" s="36"/>
      <c r="K87" s="36"/>
      <c r="L87" s="36"/>
      <c r="M87" s="36"/>
    </row>
    <row r="88" spans="1:13" x14ac:dyDescent="0.4">
      <c r="A88" s="36"/>
      <c r="B88" s="36"/>
      <c r="C88" s="36"/>
      <c r="D88" s="36"/>
      <c r="E88" s="36"/>
      <c r="F88" s="36"/>
      <c r="G88" s="36"/>
      <c r="H88" s="36"/>
      <c r="I88" s="36"/>
      <c r="J88" s="36"/>
      <c r="K88" s="36"/>
      <c r="L88" s="36"/>
      <c r="M88" s="36"/>
    </row>
    <row r="89" spans="1:13" x14ac:dyDescent="0.4">
      <c r="A89" s="36"/>
      <c r="B89" s="36"/>
      <c r="C89" s="36"/>
      <c r="D89" s="36"/>
      <c r="E89" s="36"/>
      <c r="F89" s="36"/>
      <c r="G89" s="36"/>
      <c r="H89" s="36"/>
      <c r="I89" s="36"/>
      <c r="J89" s="36"/>
      <c r="K89" s="36"/>
      <c r="L89" s="36"/>
      <c r="M89" s="36"/>
    </row>
    <row r="90" spans="1:13" x14ac:dyDescent="0.4">
      <c r="A90" s="36"/>
      <c r="B90" s="36"/>
      <c r="C90" s="36"/>
      <c r="D90" s="36"/>
      <c r="E90" s="36"/>
      <c r="F90" s="36"/>
      <c r="G90" s="36"/>
      <c r="H90" s="36"/>
      <c r="I90" s="36"/>
      <c r="J90" s="36"/>
      <c r="K90" s="36"/>
      <c r="L90" s="36"/>
      <c r="M90" s="36"/>
    </row>
    <row r="91" spans="1:13" x14ac:dyDescent="0.4">
      <c r="A91" s="36"/>
      <c r="B91" s="36"/>
      <c r="C91" s="36"/>
      <c r="D91" s="36"/>
      <c r="E91" s="36"/>
      <c r="F91" s="36"/>
      <c r="G91" s="36"/>
      <c r="H91" s="36"/>
      <c r="I91" s="36"/>
      <c r="J91" s="36"/>
      <c r="K91" s="36"/>
      <c r="L91" s="36"/>
      <c r="M91" s="36"/>
    </row>
    <row r="92" spans="1:13" x14ac:dyDescent="0.4">
      <c r="A92" s="36"/>
      <c r="B92" s="36"/>
      <c r="C92" s="36"/>
      <c r="D92" s="36"/>
      <c r="E92" s="36"/>
      <c r="F92" s="36"/>
      <c r="G92" s="36"/>
      <c r="H92" s="36"/>
      <c r="I92" s="36"/>
      <c r="J92" s="36"/>
      <c r="K92" s="36"/>
      <c r="L92" s="36"/>
      <c r="M92" s="36"/>
    </row>
    <row r="93" spans="1:13" x14ac:dyDescent="0.4">
      <c r="A93" s="36"/>
      <c r="B93" s="36"/>
      <c r="C93" s="36"/>
      <c r="D93" s="36"/>
      <c r="E93" s="36"/>
      <c r="F93" s="36"/>
      <c r="G93" s="36"/>
      <c r="H93" s="36"/>
      <c r="I93" s="36"/>
      <c r="J93" s="36"/>
      <c r="K93" s="36"/>
      <c r="L93" s="36"/>
      <c r="M93" s="36"/>
    </row>
    <row r="94" spans="1:13" x14ac:dyDescent="0.4">
      <c r="A94" s="36"/>
      <c r="B94" s="36"/>
      <c r="C94" s="36"/>
      <c r="D94" s="36"/>
      <c r="E94" s="36"/>
      <c r="F94" s="36"/>
      <c r="G94" s="36"/>
      <c r="H94" s="36"/>
      <c r="I94" s="36"/>
      <c r="J94" s="36"/>
      <c r="K94" s="36"/>
      <c r="L94" s="36"/>
      <c r="M94" s="36"/>
    </row>
    <row r="95" spans="1:13" x14ac:dyDescent="0.4">
      <c r="A95" s="36"/>
      <c r="B95" s="36"/>
      <c r="C95" s="36"/>
      <c r="D95" s="36"/>
      <c r="E95" s="36"/>
      <c r="F95" s="36"/>
      <c r="G95" s="36"/>
      <c r="H95" s="36"/>
      <c r="I95" s="36"/>
      <c r="J95" s="36"/>
      <c r="K95" s="36"/>
      <c r="L95" s="36"/>
      <c r="M95" s="36"/>
    </row>
    <row r="96" spans="1:13" x14ac:dyDescent="0.4">
      <c r="A96" s="36"/>
      <c r="B96" s="36"/>
      <c r="C96" s="36"/>
      <c r="D96" s="36"/>
      <c r="E96" s="36"/>
      <c r="F96" s="36"/>
      <c r="G96" s="36"/>
      <c r="H96" s="36"/>
      <c r="I96" s="36"/>
      <c r="J96" s="36"/>
      <c r="K96" s="36"/>
      <c r="L96" s="36"/>
      <c r="M96" s="36"/>
    </row>
    <row r="97" spans="1:13" x14ac:dyDescent="0.4">
      <c r="A97" s="36"/>
      <c r="B97" s="36"/>
      <c r="C97" s="36"/>
      <c r="D97" s="36"/>
      <c r="E97" s="36"/>
      <c r="F97" s="36"/>
      <c r="G97" s="36"/>
      <c r="H97" s="36"/>
      <c r="I97" s="36"/>
      <c r="J97" s="36"/>
      <c r="K97" s="36"/>
      <c r="L97" s="36"/>
      <c r="M97" s="36"/>
    </row>
    <row r="98" spans="1:13" x14ac:dyDescent="0.4">
      <c r="A98" s="36"/>
      <c r="B98" s="36"/>
      <c r="C98" s="36"/>
      <c r="D98" s="36"/>
      <c r="E98" s="36"/>
      <c r="F98" s="36"/>
      <c r="G98" s="36"/>
      <c r="H98" s="36"/>
      <c r="I98" s="36"/>
      <c r="J98" s="36"/>
      <c r="K98" s="36"/>
      <c r="L98" s="36"/>
      <c r="M98" s="36"/>
    </row>
    <row r="99" spans="1:13" x14ac:dyDescent="0.4">
      <c r="A99" s="36"/>
      <c r="B99" s="36"/>
      <c r="C99" s="36"/>
      <c r="D99" s="36"/>
      <c r="E99" s="36"/>
      <c r="F99" s="36"/>
      <c r="G99" s="36"/>
      <c r="H99" s="36"/>
      <c r="I99" s="36"/>
      <c r="J99" s="36"/>
      <c r="K99" s="36"/>
      <c r="L99" s="36"/>
      <c r="M99" s="36"/>
    </row>
    <row r="100" spans="1:13" x14ac:dyDescent="0.4">
      <c r="A100" s="36"/>
      <c r="B100" s="36"/>
      <c r="C100" s="36"/>
      <c r="D100" s="36"/>
      <c r="E100" s="36"/>
      <c r="F100" s="36"/>
      <c r="G100" s="36"/>
      <c r="H100" s="36"/>
      <c r="I100" s="36"/>
      <c r="J100" s="36"/>
      <c r="K100" s="36"/>
      <c r="L100" s="36"/>
      <c r="M100" s="36"/>
    </row>
    <row r="101" spans="1:13" x14ac:dyDescent="0.4">
      <c r="A101" s="36"/>
      <c r="B101" s="36"/>
      <c r="C101" s="36"/>
      <c r="D101" s="36"/>
      <c r="E101" s="36"/>
      <c r="F101" s="36"/>
      <c r="G101" s="36"/>
      <c r="H101" s="36"/>
      <c r="I101" s="36"/>
      <c r="J101" s="36"/>
      <c r="K101" s="36"/>
      <c r="L101" s="36"/>
      <c r="M101" s="36"/>
    </row>
    <row r="102" spans="1:13" x14ac:dyDescent="0.4">
      <c r="A102" s="36"/>
      <c r="B102" s="36"/>
      <c r="C102" s="36"/>
      <c r="D102" s="36"/>
      <c r="E102" s="36"/>
      <c r="F102" s="36"/>
      <c r="G102" s="36"/>
      <c r="H102" s="36"/>
      <c r="I102" s="36"/>
      <c r="J102" s="36"/>
      <c r="K102" s="36"/>
      <c r="L102" s="36"/>
      <c r="M102" s="36"/>
    </row>
    <row r="103" spans="1:13" x14ac:dyDescent="0.4">
      <c r="A103" s="36"/>
      <c r="B103" s="36"/>
      <c r="C103" s="36"/>
      <c r="D103" s="36"/>
      <c r="E103" s="36"/>
      <c r="F103" s="36"/>
      <c r="G103" s="36"/>
      <c r="H103" s="36"/>
      <c r="I103" s="36"/>
      <c r="J103" s="36"/>
      <c r="K103" s="36"/>
      <c r="L103" s="36"/>
      <c r="M103" s="36"/>
    </row>
    <row r="104" spans="1:13" x14ac:dyDescent="0.4">
      <c r="A104" s="36"/>
      <c r="B104" s="36"/>
      <c r="C104" s="36"/>
      <c r="D104" s="36"/>
      <c r="E104" s="36"/>
      <c r="F104" s="36"/>
      <c r="G104" s="36"/>
      <c r="H104" s="36"/>
      <c r="I104" s="36"/>
      <c r="J104" s="36"/>
      <c r="K104" s="36"/>
      <c r="L104" s="36"/>
      <c r="M104" s="36"/>
    </row>
    <row r="105" spans="1:13" x14ac:dyDescent="0.4">
      <c r="A105" s="36"/>
      <c r="B105" s="36"/>
      <c r="C105" s="36"/>
      <c r="D105" s="36"/>
      <c r="E105" s="36"/>
      <c r="F105" s="36"/>
      <c r="G105" s="36"/>
      <c r="H105" s="36"/>
      <c r="I105" s="36"/>
      <c r="J105" s="36"/>
      <c r="K105" s="36"/>
      <c r="L105" s="36"/>
      <c r="M105" s="36"/>
    </row>
    <row r="106" spans="1:13" x14ac:dyDescent="0.4">
      <c r="A106" s="36"/>
      <c r="B106" s="36"/>
      <c r="C106" s="36"/>
      <c r="D106" s="36"/>
      <c r="E106" s="36"/>
      <c r="F106" s="36"/>
      <c r="G106" s="36"/>
      <c r="H106" s="36"/>
      <c r="I106" s="36"/>
      <c r="J106" s="36"/>
      <c r="K106" s="36"/>
      <c r="L106" s="36"/>
      <c r="M106" s="36"/>
    </row>
    <row r="107" spans="1:13" x14ac:dyDescent="0.4">
      <c r="A107" s="36"/>
      <c r="B107" s="36"/>
      <c r="C107" s="36"/>
      <c r="D107" s="36"/>
      <c r="E107" s="36"/>
      <c r="F107" s="36"/>
      <c r="G107" s="36"/>
      <c r="H107" s="36"/>
      <c r="I107" s="36"/>
      <c r="J107" s="36"/>
      <c r="K107" s="36"/>
      <c r="L107" s="36"/>
      <c r="M107" s="36"/>
    </row>
    <row r="108" spans="1:13" x14ac:dyDescent="0.4">
      <c r="A108" s="36"/>
      <c r="B108" s="36"/>
      <c r="C108" s="36"/>
      <c r="D108" s="36"/>
      <c r="E108" s="36"/>
      <c r="F108" s="36"/>
      <c r="G108" s="36"/>
      <c r="H108" s="36"/>
      <c r="I108" s="36"/>
      <c r="J108" s="36"/>
      <c r="K108" s="36"/>
      <c r="L108" s="36"/>
      <c r="M108" s="36"/>
    </row>
    <row r="109" spans="1:13" x14ac:dyDescent="0.4">
      <c r="A109" s="36"/>
      <c r="B109" s="36"/>
      <c r="C109" s="36"/>
      <c r="D109" s="36"/>
      <c r="E109" s="36"/>
      <c r="F109" s="36"/>
      <c r="G109" s="36"/>
      <c r="H109" s="36"/>
      <c r="I109" s="36"/>
      <c r="J109" s="36"/>
      <c r="K109" s="36"/>
      <c r="L109" s="36"/>
      <c r="M109" s="36"/>
    </row>
    <row r="110" spans="1:13" x14ac:dyDescent="0.4">
      <c r="A110" s="36"/>
      <c r="B110" s="36"/>
      <c r="C110" s="36"/>
      <c r="D110" s="36"/>
      <c r="E110" s="36"/>
      <c r="F110" s="36"/>
      <c r="G110" s="36"/>
      <c r="H110" s="36"/>
      <c r="I110" s="36"/>
      <c r="J110" s="36"/>
      <c r="K110" s="36"/>
      <c r="L110" s="36"/>
      <c r="M110" s="36"/>
    </row>
    <row r="111" spans="1:13" x14ac:dyDescent="0.4">
      <c r="A111" s="36"/>
      <c r="B111" s="36"/>
      <c r="C111" s="36"/>
      <c r="D111" s="36"/>
      <c r="E111" s="36"/>
      <c r="F111" s="36"/>
      <c r="G111" s="36"/>
      <c r="H111" s="36"/>
      <c r="I111" s="36"/>
      <c r="J111" s="36"/>
      <c r="K111" s="36"/>
      <c r="L111" s="36"/>
      <c r="M111" s="36"/>
    </row>
    <row r="112" spans="1:13" x14ac:dyDescent="0.4">
      <c r="A112" s="36"/>
      <c r="B112" s="36"/>
      <c r="C112" s="36"/>
      <c r="D112" s="36"/>
      <c r="E112" s="36"/>
      <c r="F112" s="36"/>
      <c r="G112" s="36"/>
      <c r="H112" s="36"/>
      <c r="I112" s="36"/>
      <c r="J112" s="36"/>
      <c r="K112" s="36"/>
      <c r="L112" s="36"/>
      <c r="M112" s="36"/>
    </row>
    <row r="113" spans="1:13" x14ac:dyDescent="0.4">
      <c r="A113" s="36"/>
      <c r="B113" s="36"/>
      <c r="C113" s="36"/>
      <c r="D113" s="36"/>
      <c r="E113" s="36"/>
      <c r="F113" s="36"/>
      <c r="G113" s="36"/>
      <c r="H113" s="36"/>
      <c r="I113" s="36"/>
      <c r="J113" s="36"/>
      <c r="K113" s="36"/>
      <c r="L113" s="36"/>
      <c r="M113" s="36"/>
    </row>
    <row r="114" spans="1:13" x14ac:dyDescent="0.4">
      <c r="A114" s="36"/>
      <c r="B114" s="36"/>
      <c r="C114" s="36"/>
      <c r="D114" s="36"/>
      <c r="E114" s="36"/>
      <c r="F114" s="36"/>
      <c r="G114" s="36"/>
      <c r="H114" s="36"/>
      <c r="I114" s="36"/>
      <c r="J114" s="36"/>
      <c r="K114" s="36"/>
      <c r="L114" s="36"/>
      <c r="M114" s="36"/>
    </row>
    <row r="115" spans="1:13" x14ac:dyDescent="0.4">
      <c r="A115" s="36"/>
      <c r="B115" s="36"/>
      <c r="C115" s="36"/>
      <c r="D115" s="36"/>
      <c r="E115" s="36"/>
      <c r="F115" s="36"/>
      <c r="G115" s="36"/>
      <c r="H115" s="36"/>
      <c r="I115" s="36"/>
      <c r="J115" s="36"/>
      <c r="K115" s="36"/>
      <c r="L115" s="36"/>
      <c r="M115" s="36"/>
    </row>
    <row r="116" spans="1:13" x14ac:dyDescent="0.4">
      <c r="A116" s="36"/>
      <c r="B116" s="36"/>
      <c r="C116" s="36"/>
      <c r="D116" s="36"/>
      <c r="E116" s="36"/>
      <c r="F116" s="36"/>
      <c r="G116" s="36"/>
      <c r="H116" s="36"/>
      <c r="I116" s="36"/>
      <c r="J116" s="36"/>
      <c r="K116" s="36"/>
      <c r="L116" s="36"/>
      <c r="M116" s="36"/>
    </row>
    <row r="117" spans="1:13" x14ac:dyDescent="0.4">
      <c r="A117" s="36"/>
      <c r="B117" s="36"/>
      <c r="C117" s="36"/>
      <c r="D117" s="36"/>
      <c r="E117" s="36"/>
      <c r="F117" s="36"/>
      <c r="G117" s="36"/>
      <c r="H117" s="36"/>
      <c r="I117" s="36"/>
      <c r="J117" s="36"/>
      <c r="K117" s="36"/>
      <c r="L117" s="36"/>
      <c r="M117" s="36"/>
    </row>
    <row r="118" spans="1:13" x14ac:dyDescent="0.4">
      <c r="A118" s="36"/>
      <c r="B118" s="36"/>
      <c r="C118" s="36"/>
      <c r="D118" s="36"/>
      <c r="E118" s="36"/>
      <c r="F118" s="36"/>
      <c r="G118" s="36"/>
      <c r="H118" s="36"/>
      <c r="I118" s="36"/>
      <c r="J118" s="36"/>
      <c r="K118" s="36"/>
      <c r="L118" s="36"/>
      <c r="M118" s="36"/>
    </row>
    <row r="119" spans="1:13" x14ac:dyDescent="0.4">
      <c r="A119" s="36"/>
      <c r="B119" s="36"/>
      <c r="C119" s="36"/>
      <c r="D119" s="36"/>
      <c r="E119" s="36"/>
      <c r="F119" s="36"/>
      <c r="G119" s="36"/>
      <c r="H119" s="36"/>
      <c r="I119" s="36"/>
      <c r="J119" s="36"/>
      <c r="K119" s="36"/>
      <c r="L119" s="36"/>
      <c r="M119" s="36"/>
    </row>
    <row r="120" spans="1:13" x14ac:dyDescent="0.4">
      <c r="A120" s="36"/>
      <c r="B120" s="36"/>
      <c r="C120" s="36"/>
      <c r="D120" s="36"/>
      <c r="E120" s="36"/>
      <c r="F120" s="36"/>
      <c r="G120" s="36"/>
      <c r="H120" s="36"/>
      <c r="I120" s="36"/>
      <c r="J120" s="36"/>
      <c r="K120" s="36"/>
      <c r="L120" s="36"/>
      <c r="M120" s="36"/>
    </row>
    <row r="121" spans="1:13" x14ac:dyDescent="0.4">
      <c r="A121" s="36"/>
      <c r="B121" s="36"/>
      <c r="C121" s="36"/>
      <c r="D121" s="36"/>
      <c r="E121" s="36"/>
      <c r="F121" s="36"/>
      <c r="G121" s="36"/>
      <c r="H121" s="36"/>
      <c r="I121" s="36"/>
      <c r="J121" s="36"/>
      <c r="K121" s="36"/>
      <c r="L121" s="36"/>
      <c r="M121" s="36"/>
    </row>
    <row r="122" spans="1:13" x14ac:dyDescent="0.4">
      <c r="A122" s="36"/>
      <c r="B122" s="36"/>
      <c r="C122" s="36"/>
      <c r="D122" s="36"/>
      <c r="E122" s="36"/>
      <c r="F122" s="36"/>
      <c r="G122" s="36"/>
      <c r="H122" s="36"/>
      <c r="I122" s="36"/>
      <c r="J122" s="36"/>
      <c r="K122" s="36"/>
      <c r="L122" s="36"/>
      <c r="M122" s="36"/>
    </row>
    <row r="123" spans="1:13" x14ac:dyDescent="0.4">
      <c r="A123" s="36"/>
      <c r="B123" s="36"/>
      <c r="C123" s="36"/>
      <c r="D123" s="36"/>
      <c r="E123" s="36"/>
      <c r="F123" s="36"/>
      <c r="G123" s="36"/>
      <c r="H123" s="36"/>
      <c r="I123" s="36"/>
      <c r="J123" s="36"/>
      <c r="K123" s="36"/>
      <c r="L123" s="36"/>
      <c r="M123" s="36"/>
    </row>
    <row r="124" spans="1:13" x14ac:dyDescent="0.4">
      <c r="A124" s="36"/>
      <c r="B124" s="36"/>
      <c r="C124" s="36"/>
      <c r="D124" s="36"/>
      <c r="E124" s="36"/>
      <c r="F124" s="36"/>
      <c r="G124" s="36"/>
      <c r="H124" s="36"/>
      <c r="I124" s="36"/>
      <c r="J124" s="36"/>
      <c r="K124" s="36"/>
      <c r="L124" s="36"/>
      <c r="M124" s="36"/>
    </row>
    <row r="125" spans="1:13" x14ac:dyDescent="0.4">
      <c r="A125" s="36"/>
      <c r="B125" s="36"/>
      <c r="C125" s="36"/>
      <c r="D125" s="36"/>
      <c r="E125" s="36"/>
      <c r="F125" s="36"/>
      <c r="G125" s="36"/>
      <c r="H125" s="36"/>
      <c r="I125" s="36"/>
      <c r="J125" s="36"/>
      <c r="K125" s="36"/>
      <c r="L125" s="36"/>
      <c r="M125" s="36"/>
    </row>
    <row r="126" spans="1:13" x14ac:dyDescent="0.4">
      <c r="A126" s="36"/>
      <c r="B126" s="36"/>
      <c r="C126" s="36"/>
      <c r="D126" s="36"/>
      <c r="E126" s="36"/>
      <c r="F126" s="36"/>
      <c r="G126" s="36"/>
      <c r="H126" s="36"/>
      <c r="I126" s="36"/>
      <c r="J126" s="36"/>
      <c r="K126" s="36"/>
      <c r="L126" s="36"/>
      <c r="M126" s="36"/>
    </row>
    <row r="127" spans="1:13" x14ac:dyDescent="0.4">
      <c r="A127" s="36"/>
      <c r="B127" s="36"/>
      <c r="C127" s="36"/>
      <c r="D127" s="36"/>
      <c r="E127" s="36"/>
      <c r="F127" s="36"/>
      <c r="G127" s="36"/>
      <c r="H127" s="36"/>
      <c r="I127" s="36"/>
      <c r="J127" s="36"/>
      <c r="K127" s="36"/>
      <c r="L127" s="36"/>
      <c r="M127" s="36"/>
    </row>
    <row r="128" spans="1:13" x14ac:dyDescent="0.4">
      <c r="A128" s="36"/>
      <c r="B128" s="36"/>
      <c r="C128" s="36"/>
      <c r="D128" s="36"/>
      <c r="E128" s="36"/>
      <c r="F128" s="36"/>
      <c r="G128" s="36"/>
      <c r="H128" s="36"/>
      <c r="I128" s="36"/>
      <c r="J128" s="36"/>
      <c r="K128" s="36"/>
      <c r="L128" s="36"/>
      <c r="M128" s="36"/>
    </row>
    <row r="129" spans="1:13" x14ac:dyDescent="0.4">
      <c r="A129" s="36"/>
      <c r="B129" s="36"/>
      <c r="C129" s="36"/>
      <c r="D129" s="36"/>
      <c r="E129" s="36"/>
      <c r="F129" s="36"/>
      <c r="G129" s="36"/>
      <c r="H129" s="36"/>
      <c r="I129" s="36"/>
      <c r="J129" s="36"/>
      <c r="K129" s="36"/>
      <c r="L129" s="36"/>
      <c r="M129" s="36"/>
    </row>
    <row r="130" spans="1:13" x14ac:dyDescent="0.4">
      <c r="A130" s="36"/>
      <c r="B130" s="36"/>
      <c r="C130" s="36"/>
      <c r="D130" s="36"/>
      <c r="E130" s="36"/>
      <c r="F130" s="36"/>
      <c r="G130" s="36"/>
      <c r="H130" s="36"/>
      <c r="I130" s="36"/>
      <c r="J130" s="36"/>
      <c r="K130" s="36"/>
      <c r="L130" s="36"/>
      <c r="M130" s="36"/>
    </row>
    <row r="131" spans="1:13" x14ac:dyDescent="0.4">
      <c r="A131" s="36"/>
      <c r="B131" s="36"/>
      <c r="C131" s="36"/>
      <c r="D131" s="36"/>
      <c r="E131" s="36"/>
      <c r="F131" s="36"/>
      <c r="G131" s="36"/>
      <c r="H131" s="36"/>
      <c r="I131" s="36"/>
      <c r="J131" s="36"/>
      <c r="K131" s="36"/>
      <c r="L131" s="36"/>
      <c r="M131" s="36"/>
    </row>
    <row r="132" spans="1:13" x14ac:dyDescent="0.4">
      <c r="A132" s="36"/>
      <c r="B132" s="36"/>
      <c r="C132" s="36"/>
      <c r="D132" s="36"/>
      <c r="E132" s="36"/>
      <c r="F132" s="36"/>
      <c r="G132" s="36"/>
      <c r="H132" s="36"/>
      <c r="I132" s="36"/>
      <c r="J132" s="36"/>
      <c r="K132" s="36"/>
      <c r="L132" s="36"/>
      <c r="M132" s="36"/>
    </row>
    <row r="133" spans="1:13" x14ac:dyDescent="0.4">
      <c r="A133" s="36"/>
      <c r="B133" s="36"/>
      <c r="C133" s="36"/>
      <c r="D133" s="36"/>
      <c r="E133" s="36"/>
      <c r="F133" s="36"/>
      <c r="G133" s="36"/>
      <c r="H133" s="36"/>
      <c r="I133" s="36"/>
      <c r="J133" s="36"/>
      <c r="K133" s="36"/>
      <c r="L133" s="36"/>
      <c r="M133" s="36"/>
    </row>
    <row r="134" spans="1:13" x14ac:dyDescent="0.4">
      <c r="A134" s="36"/>
      <c r="B134" s="36"/>
      <c r="C134" s="36"/>
      <c r="D134" s="36"/>
      <c r="E134" s="36"/>
      <c r="F134" s="36"/>
      <c r="G134" s="36"/>
      <c r="H134" s="36"/>
      <c r="I134" s="36"/>
      <c r="J134" s="36"/>
      <c r="K134" s="36"/>
      <c r="L134" s="36"/>
      <c r="M134" s="36"/>
    </row>
    <row r="135" spans="1:13" x14ac:dyDescent="0.4">
      <c r="A135" s="36"/>
      <c r="B135" s="36"/>
      <c r="C135" s="36"/>
      <c r="D135" s="36"/>
      <c r="E135" s="36"/>
      <c r="F135" s="36"/>
      <c r="G135" s="36"/>
      <c r="H135" s="36"/>
      <c r="I135" s="36"/>
      <c r="J135" s="36"/>
      <c r="K135" s="36"/>
      <c r="L135" s="36"/>
      <c r="M135" s="36"/>
    </row>
    <row r="136" spans="1:13" x14ac:dyDescent="0.4">
      <c r="A136" s="36"/>
      <c r="B136" s="36"/>
      <c r="C136" s="36"/>
      <c r="D136" s="36"/>
      <c r="E136" s="36"/>
      <c r="F136" s="36"/>
      <c r="G136" s="36"/>
      <c r="H136" s="36"/>
      <c r="I136" s="36"/>
      <c r="J136" s="36"/>
      <c r="K136" s="36"/>
      <c r="L136" s="36"/>
      <c r="M136" s="36"/>
    </row>
    <row r="137" spans="1:13" x14ac:dyDescent="0.4">
      <c r="A137" s="36"/>
      <c r="B137" s="36"/>
      <c r="C137" s="36"/>
      <c r="D137" s="36"/>
      <c r="E137" s="36"/>
      <c r="F137" s="36"/>
      <c r="G137" s="36"/>
      <c r="H137" s="36"/>
      <c r="I137" s="36"/>
      <c r="J137" s="36"/>
      <c r="K137" s="36"/>
      <c r="L137" s="36"/>
      <c r="M137" s="36"/>
    </row>
    <row r="138" spans="1:13" x14ac:dyDescent="0.4">
      <c r="A138" s="36"/>
      <c r="B138" s="36"/>
      <c r="C138" s="36"/>
      <c r="D138" s="36"/>
      <c r="E138" s="36"/>
      <c r="F138" s="36"/>
      <c r="G138" s="36"/>
      <c r="H138" s="36"/>
      <c r="I138" s="36"/>
      <c r="J138" s="36"/>
      <c r="K138" s="36"/>
      <c r="L138" s="36"/>
      <c r="M138" s="36"/>
    </row>
    <row r="139" spans="1:13" x14ac:dyDescent="0.4">
      <c r="A139" s="36"/>
      <c r="B139" s="36"/>
      <c r="C139" s="36"/>
      <c r="D139" s="36"/>
      <c r="E139" s="36"/>
      <c r="F139" s="36"/>
      <c r="G139" s="36"/>
      <c r="H139" s="36"/>
      <c r="I139" s="36"/>
      <c r="J139" s="36"/>
      <c r="K139" s="36"/>
      <c r="L139" s="36"/>
      <c r="M139" s="36"/>
    </row>
    <row r="140" spans="1:13" x14ac:dyDescent="0.4">
      <c r="A140" s="36"/>
      <c r="B140" s="36"/>
      <c r="C140" s="36"/>
      <c r="D140" s="36"/>
      <c r="E140" s="36"/>
      <c r="F140" s="36"/>
      <c r="G140" s="36"/>
      <c r="H140" s="36"/>
      <c r="I140" s="36"/>
      <c r="J140" s="36"/>
      <c r="K140" s="36"/>
      <c r="L140" s="36"/>
      <c r="M140" s="36"/>
    </row>
    <row r="141" spans="1:13" x14ac:dyDescent="0.4">
      <c r="A141" s="36"/>
      <c r="B141" s="36"/>
      <c r="C141" s="36"/>
      <c r="D141" s="36"/>
      <c r="E141" s="36"/>
      <c r="F141" s="36"/>
      <c r="G141" s="36"/>
      <c r="H141" s="36"/>
      <c r="I141" s="36"/>
      <c r="J141" s="36"/>
      <c r="K141" s="36"/>
      <c r="L141" s="36"/>
      <c r="M141" s="36"/>
    </row>
    <row r="142" spans="1:13" x14ac:dyDescent="0.4">
      <c r="A142" s="36"/>
      <c r="B142" s="36"/>
      <c r="C142" s="36"/>
      <c r="D142" s="36"/>
      <c r="E142" s="36"/>
      <c r="F142" s="36"/>
      <c r="G142" s="36"/>
      <c r="H142" s="36"/>
      <c r="I142" s="36"/>
      <c r="J142" s="36"/>
      <c r="K142" s="36"/>
      <c r="L142" s="36"/>
      <c r="M142" s="36"/>
    </row>
    <row r="143" spans="1:13" x14ac:dyDescent="0.4">
      <c r="A143" s="36"/>
      <c r="B143" s="36"/>
      <c r="C143" s="36"/>
      <c r="D143" s="36"/>
      <c r="E143" s="36"/>
      <c r="F143" s="36"/>
      <c r="G143" s="36"/>
      <c r="H143" s="36"/>
      <c r="I143" s="36"/>
      <c r="J143" s="36"/>
      <c r="K143" s="36"/>
      <c r="L143" s="36"/>
      <c r="M143" s="36"/>
    </row>
    <row r="144" spans="1:13" x14ac:dyDescent="0.4">
      <c r="A144" s="36"/>
      <c r="B144" s="36"/>
      <c r="C144" s="36"/>
      <c r="D144" s="36"/>
      <c r="E144" s="36"/>
      <c r="F144" s="36"/>
      <c r="G144" s="36"/>
      <c r="H144" s="36"/>
      <c r="I144" s="36"/>
      <c r="J144" s="36"/>
      <c r="K144" s="36"/>
      <c r="L144" s="36"/>
      <c r="M144" s="36"/>
    </row>
    <row r="145" spans="1:13" x14ac:dyDescent="0.4">
      <c r="A145" s="36"/>
      <c r="B145" s="36"/>
      <c r="C145" s="36"/>
      <c r="D145" s="36"/>
      <c r="E145" s="36"/>
      <c r="F145" s="36"/>
      <c r="G145" s="36"/>
      <c r="H145" s="36"/>
      <c r="I145" s="36"/>
      <c r="J145" s="36"/>
      <c r="K145" s="36"/>
      <c r="L145" s="36"/>
      <c r="M145" s="36"/>
    </row>
    <row r="146" spans="1:13" x14ac:dyDescent="0.4">
      <c r="A146" s="36"/>
      <c r="B146" s="36"/>
      <c r="C146" s="36"/>
      <c r="D146" s="36"/>
      <c r="E146" s="36"/>
      <c r="F146" s="36"/>
      <c r="G146" s="36"/>
      <c r="H146" s="36"/>
      <c r="I146" s="36"/>
      <c r="J146" s="36"/>
      <c r="K146" s="36"/>
      <c r="L146" s="36"/>
      <c r="M146" s="36"/>
    </row>
    <row r="147" spans="1:13" x14ac:dyDescent="0.4">
      <c r="A147" s="36"/>
      <c r="B147" s="36"/>
      <c r="C147" s="36"/>
      <c r="D147" s="36"/>
      <c r="E147" s="36"/>
      <c r="F147" s="36"/>
      <c r="G147" s="36"/>
      <c r="H147" s="36"/>
      <c r="I147" s="36"/>
      <c r="J147" s="36"/>
      <c r="K147" s="36"/>
      <c r="L147" s="36"/>
      <c r="M147" s="36"/>
    </row>
    <row r="148" spans="1:13" x14ac:dyDescent="0.4">
      <c r="A148" s="36"/>
      <c r="B148" s="36"/>
      <c r="C148" s="36"/>
      <c r="D148" s="36"/>
      <c r="E148" s="36"/>
      <c r="F148" s="36"/>
      <c r="G148" s="36"/>
      <c r="H148" s="36"/>
      <c r="I148" s="36"/>
      <c r="J148" s="36"/>
      <c r="K148" s="36"/>
      <c r="L148" s="36"/>
      <c r="M148" s="36"/>
    </row>
    <row r="149" spans="1:13" x14ac:dyDescent="0.4">
      <c r="A149" s="36"/>
      <c r="B149" s="36"/>
      <c r="C149" s="36"/>
      <c r="D149" s="36"/>
      <c r="E149" s="36"/>
      <c r="F149" s="36"/>
      <c r="G149" s="36"/>
      <c r="H149" s="36"/>
      <c r="I149" s="36"/>
      <c r="J149" s="36"/>
      <c r="K149" s="36"/>
      <c r="L149" s="36"/>
      <c r="M149" s="36"/>
    </row>
    <row r="150" spans="1:13" x14ac:dyDescent="0.4">
      <c r="A150" s="36"/>
      <c r="B150" s="36"/>
      <c r="C150" s="36"/>
      <c r="D150" s="36"/>
      <c r="E150" s="36"/>
      <c r="F150" s="36"/>
      <c r="G150" s="36"/>
      <c r="H150" s="36"/>
      <c r="I150" s="36"/>
      <c r="J150" s="36"/>
      <c r="K150" s="36"/>
      <c r="L150" s="36"/>
      <c r="M150" s="36"/>
    </row>
    <row r="151" spans="1:13" x14ac:dyDescent="0.4">
      <c r="A151" s="36"/>
      <c r="B151" s="36"/>
      <c r="C151" s="36"/>
      <c r="D151" s="36"/>
      <c r="E151" s="36"/>
      <c r="F151" s="36"/>
      <c r="G151" s="36"/>
      <c r="H151" s="36"/>
      <c r="I151" s="36"/>
      <c r="J151" s="36"/>
      <c r="K151" s="36"/>
      <c r="L151" s="36"/>
      <c r="M151" s="36"/>
    </row>
    <row r="152" spans="1:13" x14ac:dyDescent="0.4">
      <c r="A152" s="36"/>
      <c r="B152" s="36"/>
      <c r="C152" s="36"/>
      <c r="D152" s="36"/>
      <c r="E152" s="36"/>
      <c r="F152" s="36"/>
      <c r="G152" s="36"/>
      <c r="H152" s="36"/>
      <c r="I152" s="36"/>
      <c r="J152" s="36"/>
      <c r="K152" s="36"/>
      <c r="L152" s="36"/>
      <c r="M152" s="36"/>
    </row>
    <row r="153" spans="1:13" x14ac:dyDescent="0.4">
      <c r="A153" s="36"/>
      <c r="B153" s="36"/>
      <c r="C153" s="36"/>
      <c r="D153" s="36"/>
      <c r="E153" s="36"/>
      <c r="F153" s="36"/>
      <c r="G153" s="36"/>
      <c r="H153" s="36"/>
      <c r="I153" s="36"/>
      <c r="J153" s="36"/>
      <c r="K153" s="36"/>
      <c r="L153" s="36"/>
      <c r="M153" s="36"/>
    </row>
    <row r="154" spans="1:13" x14ac:dyDescent="0.4">
      <c r="A154" s="36"/>
      <c r="B154" s="36"/>
      <c r="C154" s="36"/>
      <c r="D154" s="36"/>
      <c r="E154" s="36"/>
      <c r="F154" s="36"/>
      <c r="G154" s="36"/>
      <c r="H154" s="36"/>
      <c r="I154" s="36"/>
      <c r="J154" s="36"/>
      <c r="K154" s="36"/>
      <c r="L154" s="36"/>
      <c r="M154" s="36"/>
    </row>
    <row r="155" spans="1:13" x14ac:dyDescent="0.4">
      <c r="A155" s="36"/>
      <c r="B155" s="36"/>
      <c r="C155" s="36"/>
      <c r="D155" s="36"/>
      <c r="E155" s="36"/>
      <c r="F155" s="36"/>
      <c r="G155" s="36"/>
      <c r="H155" s="36"/>
      <c r="I155" s="36"/>
      <c r="J155" s="36"/>
      <c r="K155" s="36"/>
      <c r="L155" s="36"/>
      <c r="M155" s="36"/>
    </row>
    <row r="156" spans="1:13" x14ac:dyDescent="0.4">
      <c r="A156" s="36"/>
      <c r="B156" s="36"/>
      <c r="C156" s="36"/>
      <c r="D156" s="36"/>
      <c r="E156" s="36"/>
      <c r="F156" s="36"/>
      <c r="G156" s="36"/>
      <c r="H156" s="36"/>
      <c r="I156" s="36"/>
      <c r="J156" s="36"/>
      <c r="K156" s="36"/>
      <c r="L156" s="36"/>
      <c r="M156" s="36"/>
    </row>
    <row r="157" spans="1:13" x14ac:dyDescent="0.4">
      <c r="A157" s="36"/>
      <c r="B157" s="36"/>
      <c r="C157" s="36"/>
      <c r="D157" s="36"/>
      <c r="E157" s="36"/>
      <c r="F157" s="36"/>
      <c r="G157" s="36"/>
      <c r="H157" s="36"/>
      <c r="I157" s="36"/>
      <c r="J157" s="36"/>
      <c r="K157" s="36"/>
      <c r="L157" s="36"/>
      <c r="M157" s="36"/>
    </row>
    <row r="158" spans="1:13" x14ac:dyDescent="0.4">
      <c r="A158" s="36"/>
      <c r="B158" s="36"/>
      <c r="C158" s="36"/>
      <c r="D158" s="36"/>
      <c r="E158" s="36"/>
      <c r="F158" s="36"/>
      <c r="G158" s="36"/>
      <c r="H158" s="36"/>
      <c r="I158" s="36"/>
      <c r="J158" s="36"/>
      <c r="K158" s="36"/>
      <c r="L158" s="36"/>
      <c r="M158" s="36"/>
    </row>
    <row r="159" spans="1:13" x14ac:dyDescent="0.4">
      <c r="A159" s="36"/>
      <c r="B159" s="36"/>
      <c r="C159" s="36"/>
      <c r="D159" s="36"/>
      <c r="E159" s="36"/>
      <c r="F159" s="36"/>
      <c r="G159" s="36"/>
      <c r="H159" s="36"/>
      <c r="I159" s="36"/>
      <c r="J159" s="36"/>
      <c r="K159" s="36"/>
      <c r="L159" s="36"/>
      <c r="M159" s="36"/>
    </row>
    <row r="160" spans="1:13" x14ac:dyDescent="0.4">
      <c r="A160" s="36"/>
      <c r="B160" s="36"/>
      <c r="C160" s="36"/>
      <c r="D160" s="36"/>
      <c r="E160" s="36"/>
      <c r="F160" s="36"/>
      <c r="G160" s="36"/>
      <c r="H160" s="36"/>
      <c r="I160" s="36"/>
      <c r="J160" s="36"/>
      <c r="K160" s="36"/>
      <c r="L160" s="36"/>
      <c r="M160" s="36"/>
    </row>
    <row r="161" spans="1:13" x14ac:dyDescent="0.4">
      <c r="A161" s="36"/>
      <c r="B161" s="36"/>
      <c r="C161" s="36"/>
      <c r="D161" s="36"/>
      <c r="E161" s="36"/>
      <c r="F161" s="36"/>
      <c r="G161" s="36"/>
      <c r="H161" s="36"/>
      <c r="I161" s="36"/>
      <c r="J161" s="36"/>
      <c r="K161" s="36"/>
      <c r="L161" s="36"/>
      <c r="M161" s="36"/>
    </row>
    <row r="162" spans="1:13" x14ac:dyDescent="0.4">
      <c r="A162" s="36"/>
      <c r="B162" s="36"/>
      <c r="C162" s="36"/>
      <c r="D162" s="36"/>
      <c r="E162" s="36"/>
      <c r="F162" s="36"/>
      <c r="G162" s="36"/>
      <c r="H162" s="36"/>
      <c r="I162" s="36"/>
      <c r="J162" s="36"/>
      <c r="K162" s="36"/>
      <c r="L162" s="36"/>
      <c r="M162" s="36"/>
    </row>
    <row r="163" spans="1:13" x14ac:dyDescent="0.4">
      <c r="A163" s="36"/>
      <c r="B163" s="36"/>
      <c r="C163" s="36"/>
      <c r="D163" s="36"/>
      <c r="E163" s="36"/>
      <c r="F163" s="36"/>
      <c r="G163" s="36"/>
      <c r="H163" s="36"/>
      <c r="I163" s="36"/>
      <c r="J163" s="36"/>
      <c r="K163" s="36"/>
      <c r="L163" s="36"/>
      <c r="M163" s="36"/>
    </row>
    <row r="164" spans="1:13" x14ac:dyDescent="0.4">
      <c r="A164" s="36"/>
      <c r="B164" s="36"/>
      <c r="C164" s="36"/>
      <c r="D164" s="36"/>
      <c r="E164" s="36"/>
      <c r="F164" s="36"/>
      <c r="G164" s="36"/>
      <c r="H164" s="36"/>
      <c r="I164" s="36"/>
      <c r="J164" s="36"/>
      <c r="K164" s="36"/>
      <c r="L164" s="36"/>
      <c r="M164" s="36"/>
    </row>
    <row r="165" spans="1:13" x14ac:dyDescent="0.4">
      <c r="A165" s="36"/>
      <c r="B165" s="36"/>
      <c r="C165" s="36"/>
      <c r="D165" s="36"/>
      <c r="E165" s="36"/>
      <c r="F165" s="36"/>
      <c r="G165" s="36"/>
      <c r="H165" s="36"/>
      <c r="I165" s="36"/>
      <c r="J165" s="36"/>
      <c r="K165" s="36"/>
      <c r="L165" s="36"/>
      <c r="M165" s="36"/>
    </row>
    <row r="166" spans="1:13" x14ac:dyDescent="0.4">
      <c r="A166" s="36"/>
      <c r="B166" s="36"/>
      <c r="C166" s="36"/>
      <c r="D166" s="36"/>
      <c r="E166" s="36"/>
      <c r="F166" s="36"/>
      <c r="G166" s="36"/>
      <c r="H166" s="36"/>
      <c r="I166" s="36"/>
      <c r="J166" s="36"/>
      <c r="K166" s="36"/>
      <c r="L166" s="36"/>
      <c r="M166" s="36"/>
    </row>
    <row r="167" spans="1:13" x14ac:dyDescent="0.4">
      <c r="A167" s="36"/>
      <c r="B167" s="36"/>
      <c r="C167" s="36"/>
      <c r="D167" s="36"/>
      <c r="E167" s="36"/>
      <c r="F167" s="36"/>
      <c r="G167" s="36"/>
      <c r="H167" s="36"/>
      <c r="I167" s="36"/>
      <c r="J167" s="36"/>
      <c r="K167" s="36"/>
      <c r="L167" s="36"/>
      <c r="M167" s="36"/>
    </row>
    <row r="168" spans="1:13" x14ac:dyDescent="0.4">
      <c r="A168" s="36"/>
      <c r="B168" s="36"/>
      <c r="C168" s="36"/>
      <c r="D168" s="36"/>
      <c r="E168" s="36"/>
      <c r="F168" s="36"/>
      <c r="G168" s="36"/>
      <c r="H168" s="36"/>
      <c r="I168" s="36"/>
      <c r="J168" s="36"/>
      <c r="K168" s="36"/>
      <c r="L168" s="36"/>
      <c r="M168" s="36"/>
    </row>
    <row r="169" spans="1:13" x14ac:dyDescent="0.4">
      <c r="A169" s="36"/>
      <c r="B169" s="36"/>
      <c r="C169" s="36"/>
      <c r="D169" s="36"/>
      <c r="E169" s="36"/>
      <c r="F169" s="36"/>
      <c r="G169" s="36"/>
      <c r="H169" s="36"/>
      <c r="I169" s="36"/>
      <c r="J169" s="36"/>
      <c r="K169" s="36"/>
      <c r="L169" s="36"/>
      <c r="M169" s="36"/>
    </row>
    <row r="170" spans="1:13" x14ac:dyDescent="0.4">
      <c r="A170" s="36"/>
      <c r="B170" s="36"/>
      <c r="C170" s="36"/>
      <c r="D170" s="36"/>
      <c r="E170" s="36"/>
      <c r="F170" s="36"/>
      <c r="G170" s="36"/>
      <c r="H170" s="36"/>
      <c r="I170" s="36"/>
      <c r="J170" s="36"/>
      <c r="K170" s="36"/>
      <c r="L170" s="36"/>
      <c r="M170" s="36"/>
    </row>
    <row r="171" spans="1:13" x14ac:dyDescent="0.4">
      <c r="A171" s="36"/>
      <c r="B171" s="36"/>
      <c r="C171" s="36"/>
      <c r="D171" s="36"/>
      <c r="E171" s="36"/>
      <c r="F171" s="36"/>
      <c r="G171" s="36"/>
      <c r="H171" s="36"/>
      <c r="I171" s="36"/>
      <c r="J171" s="36"/>
      <c r="K171" s="36"/>
      <c r="L171" s="36"/>
      <c r="M171" s="36"/>
    </row>
    <row r="172" spans="1:13" x14ac:dyDescent="0.4">
      <c r="A172" s="36"/>
      <c r="B172" s="36"/>
      <c r="C172" s="36"/>
      <c r="D172" s="36"/>
      <c r="E172" s="36"/>
      <c r="F172" s="36"/>
      <c r="G172" s="36"/>
      <c r="H172" s="36"/>
      <c r="I172" s="36"/>
      <c r="J172" s="36"/>
      <c r="K172" s="36"/>
      <c r="L172" s="36"/>
      <c r="M172" s="36"/>
    </row>
    <row r="173" spans="1:13" x14ac:dyDescent="0.4">
      <c r="A173" s="36"/>
      <c r="B173" s="36"/>
      <c r="C173" s="36"/>
      <c r="D173" s="36"/>
      <c r="E173" s="36"/>
      <c r="F173" s="36"/>
      <c r="G173" s="36"/>
      <c r="H173" s="36"/>
      <c r="I173" s="36"/>
      <c r="J173" s="36"/>
      <c r="K173" s="36"/>
      <c r="L173" s="36"/>
      <c r="M173" s="36"/>
    </row>
    <row r="174" spans="1:13" x14ac:dyDescent="0.4">
      <c r="A174" s="36"/>
      <c r="B174" s="36"/>
      <c r="C174" s="36"/>
      <c r="D174" s="36"/>
      <c r="E174" s="36"/>
      <c r="F174" s="36"/>
      <c r="G174" s="36"/>
      <c r="H174" s="36"/>
      <c r="I174" s="36"/>
      <c r="J174" s="36"/>
      <c r="K174" s="36"/>
      <c r="L174" s="36"/>
      <c r="M174" s="36"/>
    </row>
    <row r="175" spans="1:13" x14ac:dyDescent="0.4">
      <c r="A175" s="36"/>
      <c r="B175" s="36"/>
      <c r="C175" s="36"/>
      <c r="D175" s="36"/>
      <c r="E175" s="36"/>
      <c r="F175" s="36"/>
      <c r="G175" s="36"/>
      <c r="H175" s="36"/>
      <c r="I175" s="36"/>
      <c r="J175" s="36"/>
      <c r="K175" s="36"/>
      <c r="L175" s="36"/>
      <c r="M175" s="36"/>
    </row>
    <row r="176" spans="1:13" x14ac:dyDescent="0.4">
      <c r="A176" s="36"/>
      <c r="B176" s="36"/>
      <c r="C176" s="36"/>
      <c r="D176" s="36"/>
      <c r="E176" s="36"/>
      <c r="F176" s="36"/>
      <c r="G176" s="36"/>
      <c r="H176" s="36"/>
      <c r="I176" s="36"/>
      <c r="J176" s="36"/>
      <c r="K176" s="36"/>
      <c r="L176" s="36"/>
      <c r="M176" s="36"/>
    </row>
    <row r="177" spans="1:13" x14ac:dyDescent="0.4">
      <c r="A177" s="36"/>
      <c r="B177" s="36"/>
      <c r="C177" s="36"/>
      <c r="D177" s="36"/>
      <c r="E177" s="36"/>
      <c r="F177" s="36"/>
      <c r="G177" s="36"/>
      <c r="H177" s="36"/>
      <c r="I177" s="36"/>
      <c r="J177" s="36"/>
      <c r="K177" s="36"/>
      <c r="L177" s="36"/>
      <c r="M177" s="36"/>
    </row>
    <row r="178" spans="1:13" x14ac:dyDescent="0.4">
      <c r="A178" s="36"/>
      <c r="B178" s="36"/>
      <c r="C178" s="36"/>
      <c r="D178" s="36"/>
      <c r="E178" s="36"/>
      <c r="F178" s="36"/>
      <c r="G178" s="36"/>
      <c r="H178" s="36"/>
      <c r="I178" s="36"/>
      <c r="J178" s="36"/>
      <c r="K178" s="36"/>
      <c r="L178" s="36"/>
      <c r="M178" s="36"/>
    </row>
    <row r="179" spans="1:13" x14ac:dyDescent="0.4">
      <c r="A179" s="36"/>
      <c r="B179" s="36"/>
      <c r="C179" s="36"/>
      <c r="D179" s="36"/>
      <c r="E179" s="36"/>
      <c r="F179" s="36"/>
      <c r="G179" s="36"/>
      <c r="H179" s="36"/>
      <c r="I179" s="36"/>
      <c r="J179" s="36"/>
      <c r="K179" s="36"/>
      <c r="L179" s="36"/>
      <c r="M179" s="36"/>
    </row>
    <row r="180" spans="1:13" x14ac:dyDescent="0.4">
      <c r="A180" s="36"/>
      <c r="B180" s="36"/>
      <c r="C180" s="36"/>
      <c r="D180" s="36"/>
      <c r="E180" s="36"/>
      <c r="F180" s="36"/>
      <c r="G180" s="36"/>
      <c r="H180" s="36"/>
      <c r="I180" s="36"/>
      <c r="J180" s="36"/>
      <c r="K180" s="36"/>
      <c r="L180" s="36"/>
      <c r="M180" s="36"/>
    </row>
    <row r="181" spans="1:13" x14ac:dyDescent="0.4">
      <c r="A181" s="36"/>
      <c r="B181" s="36"/>
      <c r="C181" s="36"/>
      <c r="D181" s="36"/>
      <c r="E181" s="36"/>
      <c r="F181" s="36"/>
      <c r="G181" s="36"/>
      <c r="H181" s="36"/>
      <c r="I181" s="36"/>
      <c r="J181" s="36"/>
      <c r="K181" s="36"/>
      <c r="L181" s="36"/>
      <c r="M181" s="36"/>
    </row>
    <row r="182" spans="1:13" x14ac:dyDescent="0.4">
      <c r="A182" s="36"/>
      <c r="B182" s="36"/>
      <c r="C182" s="36"/>
      <c r="D182" s="36"/>
      <c r="E182" s="36"/>
      <c r="F182" s="36"/>
      <c r="G182" s="36"/>
      <c r="H182" s="36"/>
      <c r="I182" s="36"/>
      <c r="J182" s="36"/>
      <c r="K182" s="36"/>
      <c r="L182" s="36"/>
      <c r="M182" s="36"/>
    </row>
    <row r="183" spans="1:13" x14ac:dyDescent="0.4">
      <c r="A183" s="36"/>
      <c r="B183" s="36"/>
      <c r="C183" s="36"/>
      <c r="D183" s="36"/>
      <c r="E183" s="36"/>
      <c r="F183" s="36"/>
      <c r="G183" s="36"/>
      <c r="H183" s="36"/>
      <c r="I183" s="36"/>
      <c r="J183" s="36"/>
      <c r="K183" s="36"/>
      <c r="L183" s="36"/>
      <c r="M183" s="36"/>
    </row>
    <row r="184" spans="1:13" x14ac:dyDescent="0.4">
      <c r="A184" s="36"/>
      <c r="B184" s="36"/>
      <c r="C184" s="36"/>
      <c r="D184" s="36"/>
      <c r="E184" s="36"/>
      <c r="F184" s="36"/>
      <c r="G184" s="36"/>
      <c r="H184" s="36"/>
      <c r="I184" s="36"/>
      <c r="J184" s="36"/>
      <c r="K184" s="36"/>
      <c r="L184" s="36"/>
      <c r="M184" s="36"/>
    </row>
    <row r="185" spans="1:13" x14ac:dyDescent="0.4">
      <c r="A185" s="36"/>
      <c r="B185" s="36"/>
      <c r="C185" s="36"/>
      <c r="D185" s="36"/>
      <c r="E185" s="36"/>
      <c r="F185" s="36"/>
      <c r="G185" s="36"/>
      <c r="H185" s="36"/>
      <c r="I185" s="36"/>
      <c r="J185" s="36"/>
      <c r="K185" s="36"/>
      <c r="L185" s="36"/>
      <c r="M185" s="36"/>
    </row>
    <row r="186" spans="1:13" x14ac:dyDescent="0.4">
      <c r="A186" s="36"/>
      <c r="B186" s="36"/>
      <c r="C186" s="36"/>
      <c r="D186" s="36"/>
      <c r="E186" s="36"/>
      <c r="F186" s="36"/>
      <c r="G186" s="36"/>
      <c r="H186" s="36"/>
      <c r="I186" s="36"/>
      <c r="J186" s="36"/>
      <c r="K186" s="36"/>
      <c r="L186" s="36"/>
      <c r="M186" s="36"/>
    </row>
    <row r="187" spans="1:13" x14ac:dyDescent="0.4">
      <c r="A187" s="36"/>
      <c r="B187" s="36"/>
      <c r="C187" s="36"/>
      <c r="D187" s="36"/>
      <c r="E187" s="36"/>
      <c r="F187" s="36"/>
      <c r="G187" s="36"/>
      <c r="H187" s="36"/>
      <c r="I187" s="36"/>
      <c r="J187" s="36"/>
      <c r="K187" s="36"/>
      <c r="L187" s="36"/>
      <c r="M187" s="36"/>
    </row>
    <row r="188" spans="1:13" x14ac:dyDescent="0.4">
      <c r="A188" s="36"/>
      <c r="B188" s="36"/>
      <c r="C188" s="36"/>
      <c r="D188" s="36"/>
      <c r="E188" s="36"/>
      <c r="F188" s="36"/>
      <c r="G188" s="36"/>
      <c r="H188" s="36"/>
      <c r="I188" s="36"/>
      <c r="J188" s="36"/>
      <c r="K188" s="36"/>
      <c r="L188" s="36"/>
      <c r="M188" s="36"/>
    </row>
    <row r="189" spans="1:13" x14ac:dyDescent="0.4">
      <c r="A189" s="36"/>
      <c r="B189" s="36"/>
      <c r="C189" s="36"/>
      <c r="D189" s="36"/>
      <c r="E189" s="36"/>
      <c r="F189" s="36"/>
      <c r="G189" s="36"/>
      <c r="H189" s="36"/>
      <c r="I189" s="36"/>
      <c r="J189" s="36"/>
      <c r="K189" s="36"/>
      <c r="L189" s="36"/>
      <c r="M189" s="36"/>
    </row>
    <row r="190" spans="1:13" x14ac:dyDescent="0.4">
      <c r="A190" s="36"/>
      <c r="B190" s="36"/>
      <c r="C190" s="36"/>
      <c r="D190" s="36"/>
      <c r="E190" s="36"/>
      <c r="F190" s="36"/>
      <c r="G190" s="36"/>
      <c r="H190" s="36"/>
      <c r="I190" s="36"/>
      <c r="J190" s="36"/>
      <c r="K190" s="36"/>
      <c r="L190" s="36"/>
      <c r="M190" s="36"/>
    </row>
    <row r="191" spans="1:13" x14ac:dyDescent="0.4">
      <c r="A191" s="36"/>
      <c r="B191" s="36"/>
      <c r="C191" s="36"/>
      <c r="D191" s="36"/>
      <c r="E191" s="36"/>
      <c r="F191" s="36"/>
      <c r="G191" s="36"/>
      <c r="H191" s="36"/>
      <c r="I191" s="36"/>
      <c r="J191" s="36"/>
      <c r="K191" s="36"/>
      <c r="L191" s="36"/>
      <c r="M191" s="36"/>
    </row>
    <row r="192" spans="1:13" x14ac:dyDescent="0.4">
      <c r="A192" s="36"/>
      <c r="B192" s="36"/>
      <c r="C192" s="36"/>
      <c r="D192" s="36"/>
      <c r="E192" s="36"/>
      <c r="F192" s="36"/>
      <c r="G192" s="36"/>
      <c r="H192" s="36"/>
      <c r="I192" s="36"/>
      <c r="J192" s="36"/>
      <c r="K192" s="36"/>
      <c r="L192" s="36"/>
      <c r="M192" s="36"/>
    </row>
    <row r="193" spans="1:13" x14ac:dyDescent="0.4">
      <c r="A193" s="36"/>
      <c r="B193" s="36"/>
      <c r="C193" s="36"/>
      <c r="D193" s="36"/>
      <c r="E193" s="36"/>
      <c r="F193" s="36"/>
      <c r="G193" s="36"/>
      <c r="H193" s="36"/>
      <c r="I193" s="36"/>
      <c r="J193" s="36"/>
      <c r="K193" s="36"/>
      <c r="L193" s="36"/>
      <c r="M193" s="36"/>
    </row>
    <row r="194" spans="1:13" x14ac:dyDescent="0.4">
      <c r="A194" s="36"/>
      <c r="B194" s="36"/>
      <c r="C194" s="36"/>
      <c r="D194" s="36"/>
      <c r="E194" s="36"/>
      <c r="F194" s="36"/>
      <c r="G194" s="36"/>
      <c r="H194" s="36"/>
      <c r="I194" s="36"/>
      <c r="J194" s="36"/>
      <c r="K194" s="36"/>
      <c r="L194" s="36"/>
      <c r="M194" s="36"/>
    </row>
    <row r="195" spans="1:13" x14ac:dyDescent="0.4">
      <c r="A195" s="36"/>
      <c r="B195" s="36"/>
      <c r="C195" s="36"/>
      <c r="D195" s="36"/>
      <c r="E195" s="36"/>
      <c r="F195" s="36"/>
      <c r="G195" s="36"/>
      <c r="H195" s="36"/>
      <c r="I195" s="36"/>
      <c r="J195" s="36"/>
      <c r="K195" s="36"/>
      <c r="L195" s="36"/>
      <c r="M195" s="36"/>
    </row>
    <row r="196" spans="1:13" x14ac:dyDescent="0.4">
      <c r="A196" s="36"/>
      <c r="B196" s="36"/>
      <c r="C196" s="36"/>
      <c r="D196" s="36"/>
      <c r="E196" s="36"/>
      <c r="F196" s="36"/>
      <c r="G196" s="36"/>
      <c r="H196" s="36"/>
      <c r="I196" s="36"/>
      <c r="J196" s="36"/>
      <c r="K196" s="36"/>
      <c r="L196" s="36"/>
      <c r="M196" s="36"/>
    </row>
    <row r="197" spans="1:13" x14ac:dyDescent="0.4">
      <c r="A197" s="36"/>
      <c r="B197" s="36"/>
      <c r="C197" s="36"/>
      <c r="D197" s="36"/>
      <c r="E197" s="36"/>
      <c r="F197" s="36"/>
      <c r="G197" s="36"/>
      <c r="H197" s="36"/>
      <c r="I197" s="36"/>
      <c r="J197" s="36"/>
      <c r="K197" s="36"/>
      <c r="L197" s="36"/>
      <c r="M197" s="36"/>
    </row>
    <row r="198" spans="1:13" x14ac:dyDescent="0.4">
      <c r="A198" s="36"/>
      <c r="B198" s="36"/>
      <c r="C198" s="36"/>
      <c r="D198" s="36"/>
      <c r="E198" s="36"/>
      <c r="F198" s="36"/>
      <c r="G198" s="36"/>
      <c r="H198" s="36"/>
      <c r="I198" s="36"/>
      <c r="J198" s="36"/>
      <c r="K198" s="36"/>
      <c r="L198" s="36"/>
      <c r="M198" s="36"/>
    </row>
    <row r="199" spans="1:13" x14ac:dyDescent="0.4">
      <c r="A199" s="36"/>
      <c r="B199" s="36"/>
      <c r="C199" s="36"/>
      <c r="D199" s="36"/>
      <c r="E199" s="36"/>
      <c r="F199" s="36"/>
      <c r="G199" s="36"/>
      <c r="H199" s="36"/>
      <c r="I199" s="36"/>
      <c r="J199" s="36"/>
      <c r="K199" s="36"/>
      <c r="L199" s="36"/>
      <c r="M199" s="36"/>
    </row>
    <row r="200" spans="1:13" x14ac:dyDescent="0.4">
      <c r="A200" s="36"/>
      <c r="B200" s="36"/>
      <c r="C200" s="36"/>
      <c r="D200" s="36"/>
      <c r="E200" s="36"/>
      <c r="F200" s="36"/>
      <c r="G200" s="36"/>
      <c r="H200" s="36"/>
      <c r="I200" s="36"/>
      <c r="J200" s="36"/>
      <c r="K200" s="36"/>
      <c r="L200" s="36"/>
      <c r="M200" s="36"/>
    </row>
    <row r="201" spans="1:13" x14ac:dyDescent="0.4">
      <c r="A201" s="36"/>
      <c r="B201" s="36"/>
      <c r="C201" s="36"/>
      <c r="D201" s="36"/>
      <c r="E201" s="36"/>
      <c r="F201" s="36"/>
      <c r="G201" s="36"/>
      <c r="H201" s="36"/>
      <c r="I201" s="36"/>
      <c r="J201" s="36"/>
      <c r="K201" s="36"/>
      <c r="L201" s="36"/>
      <c r="M201" s="36"/>
    </row>
    <row r="202" spans="1:13" x14ac:dyDescent="0.4">
      <c r="A202" s="36"/>
      <c r="B202" s="36"/>
      <c r="C202" s="36"/>
      <c r="D202" s="36"/>
      <c r="E202" s="36"/>
      <c r="F202" s="36"/>
      <c r="G202" s="36"/>
      <c r="H202" s="36"/>
      <c r="I202" s="36"/>
      <c r="J202" s="36"/>
      <c r="K202" s="36"/>
      <c r="L202" s="36"/>
      <c r="M202" s="36"/>
    </row>
    <row r="203" spans="1:13" x14ac:dyDescent="0.4">
      <c r="A203" s="36"/>
      <c r="B203" s="36"/>
      <c r="C203" s="36"/>
      <c r="D203" s="36"/>
      <c r="E203" s="36"/>
      <c r="F203" s="36"/>
      <c r="G203" s="36"/>
      <c r="H203" s="36"/>
      <c r="I203" s="36"/>
      <c r="J203" s="36"/>
      <c r="K203" s="36"/>
      <c r="L203" s="36"/>
      <c r="M203" s="36"/>
    </row>
    <row r="204" spans="1:13" x14ac:dyDescent="0.4">
      <c r="A204" s="36"/>
      <c r="B204" s="36"/>
      <c r="C204" s="36"/>
      <c r="D204" s="36"/>
      <c r="E204" s="36"/>
      <c r="F204" s="36"/>
      <c r="G204" s="36"/>
      <c r="H204" s="36"/>
      <c r="I204" s="36"/>
      <c r="J204" s="36"/>
      <c r="K204" s="36"/>
      <c r="L204" s="36"/>
      <c r="M204" s="36"/>
    </row>
    <row r="205" spans="1:13" x14ac:dyDescent="0.4">
      <c r="A205" s="36"/>
      <c r="B205" s="36"/>
      <c r="C205" s="36"/>
      <c r="D205" s="36"/>
      <c r="E205" s="36"/>
      <c r="F205" s="36"/>
      <c r="G205" s="36"/>
      <c r="H205" s="36"/>
      <c r="I205" s="36"/>
      <c r="J205" s="36"/>
      <c r="K205" s="36"/>
      <c r="L205" s="36"/>
      <c r="M205" s="36"/>
    </row>
    <row r="206" spans="1:13" x14ac:dyDescent="0.4">
      <c r="A206" s="36"/>
      <c r="B206" s="36"/>
      <c r="C206" s="36"/>
      <c r="D206" s="36"/>
      <c r="E206" s="36"/>
      <c r="F206" s="36"/>
      <c r="G206" s="36"/>
      <c r="H206" s="36"/>
      <c r="I206" s="36"/>
      <c r="J206" s="36"/>
      <c r="K206" s="36"/>
      <c r="L206" s="36"/>
      <c r="M206" s="36"/>
    </row>
    <row r="207" spans="1:13" x14ac:dyDescent="0.4">
      <c r="A207" s="36"/>
      <c r="B207" s="36"/>
      <c r="C207" s="36"/>
      <c r="D207" s="36"/>
      <c r="E207" s="36"/>
      <c r="F207" s="36"/>
      <c r="G207" s="36"/>
      <c r="H207" s="36"/>
      <c r="I207" s="36"/>
      <c r="J207" s="36"/>
      <c r="K207" s="36"/>
      <c r="L207" s="36"/>
      <c r="M207" s="36"/>
    </row>
    <row r="208" spans="1:13" x14ac:dyDescent="0.4">
      <c r="A208" s="36"/>
      <c r="B208" s="36"/>
      <c r="C208" s="36"/>
      <c r="D208" s="36"/>
      <c r="E208" s="36"/>
      <c r="F208" s="36"/>
      <c r="G208" s="36"/>
      <c r="H208" s="36"/>
      <c r="I208" s="36"/>
      <c r="J208" s="36"/>
      <c r="K208" s="36"/>
      <c r="L208" s="36"/>
      <c r="M208" s="36"/>
    </row>
    <row r="209" spans="1:13" x14ac:dyDescent="0.4">
      <c r="A209" s="36"/>
      <c r="B209" s="36"/>
      <c r="C209" s="36"/>
      <c r="D209" s="36"/>
      <c r="E209" s="36"/>
      <c r="F209" s="36"/>
      <c r="G209" s="36"/>
      <c r="H209" s="36"/>
      <c r="I209" s="36"/>
      <c r="J209" s="36"/>
      <c r="K209" s="36"/>
      <c r="L209" s="36"/>
      <c r="M209" s="36"/>
    </row>
    <row r="210" spans="1:13" x14ac:dyDescent="0.4">
      <c r="A210" s="36"/>
      <c r="B210" s="36"/>
      <c r="C210" s="36"/>
      <c r="D210" s="36"/>
      <c r="E210" s="36"/>
      <c r="F210" s="36"/>
      <c r="G210" s="36"/>
      <c r="H210" s="36"/>
      <c r="I210" s="36"/>
      <c r="J210" s="36"/>
      <c r="K210" s="36"/>
      <c r="L210" s="36"/>
      <c r="M210" s="36"/>
    </row>
    <row r="211" spans="1:13" x14ac:dyDescent="0.4">
      <c r="A211" s="36"/>
      <c r="B211" s="36"/>
      <c r="C211" s="36"/>
      <c r="D211" s="36"/>
      <c r="E211" s="36"/>
      <c r="F211" s="36"/>
      <c r="G211" s="36"/>
      <c r="H211" s="36"/>
      <c r="I211" s="36"/>
      <c r="J211" s="36"/>
      <c r="K211" s="36"/>
      <c r="L211" s="36"/>
      <c r="M211" s="36"/>
    </row>
    <row r="212" spans="1:13" x14ac:dyDescent="0.4">
      <c r="A212" s="36"/>
      <c r="B212" s="36"/>
      <c r="C212" s="36"/>
      <c r="D212" s="36"/>
      <c r="E212" s="36"/>
      <c r="F212" s="36"/>
      <c r="G212" s="36"/>
      <c r="H212" s="36"/>
      <c r="I212" s="36"/>
      <c r="J212" s="36"/>
      <c r="K212" s="36"/>
      <c r="L212" s="36"/>
      <c r="M212" s="36"/>
    </row>
    <row r="213" spans="1:13" x14ac:dyDescent="0.4">
      <c r="A213" s="36"/>
      <c r="B213" s="36"/>
      <c r="C213" s="36"/>
      <c r="D213" s="36"/>
      <c r="E213" s="36"/>
      <c r="F213" s="36"/>
      <c r="G213" s="36"/>
      <c r="H213" s="36"/>
      <c r="I213" s="36"/>
      <c r="J213" s="36"/>
      <c r="K213" s="36"/>
      <c r="L213" s="36"/>
      <c r="M213" s="36"/>
    </row>
    <row r="214" spans="1:13" x14ac:dyDescent="0.4">
      <c r="A214" s="36"/>
      <c r="B214" s="36"/>
      <c r="C214" s="36"/>
      <c r="D214" s="36"/>
      <c r="E214" s="36"/>
      <c r="F214" s="36"/>
      <c r="G214" s="36"/>
      <c r="H214" s="36"/>
      <c r="I214" s="36"/>
      <c r="J214" s="36"/>
      <c r="K214" s="36"/>
      <c r="L214" s="36"/>
      <c r="M214" s="36"/>
    </row>
    <row r="215" spans="1:13" x14ac:dyDescent="0.4">
      <c r="A215" s="36"/>
      <c r="B215" s="36"/>
      <c r="C215" s="36"/>
      <c r="D215" s="36"/>
      <c r="E215" s="36"/>
      <c r="F215" s="36"/>
      <c r="G215" s="36"/>
      <c r="H215" s="36"/>
      <c r="I215" s="36"/>
      <c r="J215" s="36"/>
      <c r="K215" s="36"/>
      <c r="L215" s="36"/>
      <c r="M215" s="36"/>
    </row>
    <row r="216" spans="1:13" x14ac:dyDescent="0.4">
      <c r="A216" s="36"/>
      <c r="B216" s="36"/>
      <c r="C216" s="36"/>
      <c r="D216" s="36"/>
      <c r="E216" s="36"/>
      <c r="F216" s="36"/>
      <c r="G216" s="36"/>
      <c r="H216" s="36"/>
      <c r="I216" s="36"/>
      <c r="J216" s="36"/>
      <c r="K216" s="36"/>
      <c r="L216" s="36"/>
      <c r="M216" s="36"/>
    </row>
    <row r="217" spans="1:13" x14ac:dyDescent="0.4">
      <c r="A217" s="36"/>
      <c r="B217" s="36"/>
      <c r="C217" s="36"/>
      <c r="D217" s="36"/>
      <c r="E217" s="36"/>
      <c r="F217" s="36"/>
      <c r="G217" s="36"/>
      <c r="H217" s="36"/>
      <c r="I217" s="36"/>
      <c r="J217" s="36"/>
      <c r="K217" s="36"/>
      <c r="L217" s="36"/>
      <c r="M217" s="36"/>
    </row>
    <row r="218" spans="1:13" x14ac:dyDescent="0.4">
      <c r="A218" s="36"/>
      <c r="B218" s="36"/>
      <c r="C218" s="36"/>
      <c r="D218" s="36"/>
      <c r="E218" s="36"/>
      <c r="F218" s="36"/>
      <c r="G218" s="36"/>
      <c r="H218" s="36"/>
      <c r="I218" s="36"/>
      <c r="J218" s="36"/>
      <c r="K218" s="36"/>
      <c r="L218" s="36"/>
      <c r="M218" s="36"/>
    </row>
    <row r="219" spans="1:13" x14ac:dyDescent="0.4">
      <c r="A219" s="36"/>
      <c r="B219" s="36"/>
      <c r="C219" s="36"/>
      <c r="D219" s="36"/>
      <c r="E219" s="36"/>
      <c r="F219" s="36"/>
      <c r="G219" s="36"/>
      <c r="H219" s="36"/>
      <c r="I219" s="36"/>
      <c r="J219" s="36"/>
      <c r="K219" s="36"/>
      <c r="L219" s="36"/>
      <c r="M219" s="36"/>
    </row>
    <row r="220" spans="1:13" x14ac:dyDescent="0.4">
      <c r="A220" s="36"/>
      <c r="B220" s="36"/>
      <c r="C220" s="36"/>
      <c r="D220" s="36"/>
      <c r="E220" s="36"/>
      <c r="F220" s="36"/>
      <c r="G220" s="36"/>
      <c r="H220" s="36"/>
      <c r="I220" s="36"/>
      <c r="J220" s="36"/>
      <c r="K220" s="36"/>
      <c r="L220" s="36"/>
      <c r="M220" s="36"/>
    </row>
    <row r="221" spans="1:13" x14ac:dyDescent="0.4">
      <c r="A221" s="36"/>
      <c r="B221" s="36"/>
      <c r="C221" s="36"/>
      <c r="D221" s="36"/>
      <c r="E221" s="36"/>
      <c r="F221" s="36"/>
      <c r="G221" s="36"/>
      <c r="H221" s="36"/>
      <c r="I221" s="36"/>
      <c r="J221" s="36"/>
      <c r="K221" s="36"/>
      <c r="L221" s="36"/>
      <c r="M221" s="36"/>
    </row>
    <row r="222" spans="1:13" x14ac:dyDescent="0.4">
      <c r="A222" s="36"/>
      <c r="B222" s="36"/>
      <c r="C222" s="36"/>
      <c r="D222" s="36"/>
      <c r="E222" s="36"/>
      <c r="F222" s="36"/>
      <c r="G222" s="36"/>
      <c r="H222" s="36"/>
      <c r="I222" s="36"/>
      <c r="J222" s="36"/>
      <c r="K222" s="36"/>
      <c r="L222" s="36"/>
      <c r="M222" s="36"/>
    </row>
    <row r="223" spans="1:13" x14ac:dyDescent="0.4">
      <c r="A223" s="36"/>
      <c r="B223" s="36"/>
      <c r="C223" s="36"/>
      <c r="D223" s="36"/>
      <c r="E223" s="36"/>
      <c r="F223" s="36"/>
      <c r="G223" s="36"/>
      <c r="H223" s="36"/>
      <c r="I223" s="36"/>
      <c r="J223" s="36"/>
      <c r="K223" s="36"/>
      <c r="L223" s="36"/>
      <c r="M223" s="36"/>
    </row>
    <row r="224" spans="1:13" x14ac:dyDescent="0.4">
      <c r="A224" s="36"/>
      <c r="B224" s="36"/>
      <c r="C224" s="36"/>
      <c r="D224" s="36"/>
      <c r="E224" s="36"/>
      <c r="F224" s="36"/>
      <c r="G224" s="36"/>
      <c r="H224" s="36"/>
      <c r="I224" s="36"/>
      <c r="J224" s="36"/>
      <c r="K224" s="36"/>
      <c r="L224" s="36"/>
      <c r="M224" s="36"/>
    </row>
    <row r="225" spans="1:13" x14ac:dyDescent="0.4">
      <c r="A225" s="36"/>
      <c r="B225" s="36"/>
      <c r="C225" s="36"/>
      <c r="D225" s="36"/>
      <c r="E225" s="36"/>
      <c r="F225" s="36"/>
      <c r="G225" s="36"/>
      <c r="H225" s="36"/>
      <c r="I225" s="36"/>
      <c r="J225" s="36"/>
      <c r="K225" s="36"/>
      <c r="L225" s="36"/>
      <c r="M225" s="36"/>
    </row>
    <row r="226" spans="1:13" x14ac:dyDescent="0.4">
      <c r="A226" s="36"/>
      <c r="B226" s="36"/>
      <c r="C226" s="36"/>
      <c r="D226" s="36"/>
      <c r="E226" s="36"/>
      <c r="F226" s="36"/>
      <c r="G226" s="36"/>
      <c r="H226" s="36"/>
      <c r="I226" s="36"/>
      <c r="J226" s="36"/>
      <c r="K226" s="36"/>
      <c r="L226" s="36"/>
      <c r="M226" s="36"/>
    </row>
    <row r="227" spans="1:13" x14ac:dyDescent="0.4">
      <c r="A227" s="36"/>
      <c r="B227" s="36"/>
      <c r="C227" s="36"/>
      <c r="D227" s="36"/>
      <c r="E227" s="36"/>
      <c r="F227" s="36"/>
      <c r="G227" s="36"/>
      <c r="H227" s="36"/>
      <c r="I227" s="36"/>
      <c r="J227" s="36"/>
      <c r="K227" s="36"/>
      <c r="L227" s="36"/>
      <c r="M227" s="36"/>
    </row>
    <row r="228" spans="1:13" x14ac:dyDescent="0.4">
      <c r="A228" s="36"/>
      <c r="B228" s="36"/>
      <c r="C228" s="36"/>
      <c r="D228" s="36"/>
      <c r="E228" s="36"/>
      <c r="F228" s="36"/>
      <c r="G228" s="36"/>
      <c r="H228" s="36"/>
      <c r="I228" s="36"/>
      <c r="J228" s="36"/>
      <c r="K228" s="36"/>
      <c r="L228" s="36"/>
      <c r="M228" s="36"/>
    </row>
    <row r="229" spans="1:13" x14ac:dyDescent="0.4">
      <c r="A229" s="36"/>
      <c r="B229" s="36"/>
      <c r="C229" s="36"/>
      <c r="D229" s="36"/>
      <c r="E229" s="36"/>
      <c r="F229" s="36"/>
      <c r="G229" s="36"/>
      <c r="H229" s="36"/>
      <c r="I229" s="36"/>
      <c r="J229" s="36"/>
      <c r="K229" s="36"/>
      <c r="L229" s="36"/>
      <c r="M229" s="36"/>
    </row>
    <row r="230" spans="1:13" x14ac:dyDescent="0.4">
      <c r="A230" s="36"/>
      <c r="B230" s="36"/>
      <c r="C230" s="36"/>
      <c r="D230" s="36"/>
      <c r="E230" s="36"/>
      <c r="F230" s="36"/>
      <c r="G230" s="36"/>
      <c r="H230" s="36"/>
      <c r="I230" s="36"/>
      <c r="J230" s="36"/>
      <c r="K230" s="36"/>
      <c r="L230" s="36"/>
      <c r="M230" s="36"/>
    </row>
    <row r="231" spans="1:13" x14ac:dyDescent="0.4">
      <c r="A231" s="36"/>
      <c r="B231" s="36"/>
      <c r="C231" s="36"/>
      <c r="D231" s="36"/>
      <c r="E231" s="36"/>
      <c r="F231" s="36"/>
      <c r="G231" s="36"/>
      <c r="H231" s="36"/>
      <c r="I231" s="36"/>
      <c r="J231" s="36"/>
      <c r="K231" s="36"/>
      <c r="L231" s="36"/>
      <c r="M231" s="36"/>
    </row>
    <row r="232" spans="1:13" x14ac:dyDescent="0.4">
      <c r="A232" s="36"/>
      <c r="B232" s="36"/>
      <c r="C232" s="36"/>
      <c r="D232" s="36"/>
      <c r="E232" s="36"/>
      <c r="F232" s="36"/>
      <c r="G232" s="36"/>
      <c r="H232" s="36"/>
      <c r="I232" s="36"/>
      <c r="J232" s="36"/>
      <c r="K232" s="36"/>
      <c r="L232" s="36"/>
      <c r="M232" s="36"/>
    </row>
    <row r="233" spans="1:13" x14ac:dyDescent="0.4">
      <c r="A233" s="36"/>
      <c r="B233" s="36"/>
      <c r="C233" s="36"/>
      <c r="D233" s="36"/>
      <c r="E233" s="36"/>
      <c r="F233" s="36"/>
      <c r="G233" s="36"/>
      <c r="H233" s="36"/>
      <c r="I233" s="36"/>
      <c r="J233" s="36"/>
      <c r="K233" s="36"/>
      <c r="L233" s="36"/>
      <c r="M233" s="36"/>
    </row>
    <row r="234" spans="1:13" x14ac:dyDescent="0.4">
      <c r="A234" s="36"/>
      <c r="B234" s="36"/>
      <c r="C234" s="36"/>
      <c r="D234" s="36"/>
      <c r="E234" s="36"/>
      <c r="F234" s="36"/>
      <c r="G234" s="36"/>
      <c r="H234" s="36"/>
      <c r="I234" s="36"/>
      <c r="J234" s="36"/>
      <c r="K234" s="36"/>
      <c r="L234" s="36"/>
      <c r="M234" s="36"/>
    </row>
    <row r="235" spans="1:13" x14ac:dyDescent="0.4">
      <c r="A235" s="36"/>
      <c r="B235" s="36"/>
      <c r="C235" s="36"/>
      <c r="D235" s="36"/>
      <c r="E235" s="36"/>
      <c r="F235" s="36"/>
      <c r="G235" s="36"/>
      <c r="H235" s="36"/>
      <c r="I235" s="36"/>
      <c r="J235" s="36"/>
      <c r="K235" s="36"/>
      <c r="L235" s="36"/>
      <c r="M235" s="36"/>
    </row>
    <row r="236" spans="1:13" x14ac:dyDescent="0.4">
      <c r="A236" s="36"/>
      <c r="B236" s="36"/>
      <c r="C236" s="36"/>
      <c r="D236" s="36"/>
      <c r="E236" s="36"/>
      <c r="F236" s="36"/>
      <c r="G236" s="36"/>
      <c r="H236" s="36"/>
      <c r="I236" s="36"/>
      <c r="J236" s="36"/>
      <c r="K236" s="36"/>
      <c r="L236" s="36"/>
      <c r="M236" s="36"/>
    </row>
    <row r="237" spans="1:13" x14ac:dyDescent="0.4">
      <c r="A237" s="36"/>
      <c r="B237" s="36"/>
      <c r="C237" s="36"/>
      <c r="D237" s="36"/>
      <c r="E237" s="36"/>
      <c r="F237" s="36"/>
      <c r="G237" s="36"/>
      <c r="H237" s="36"/>
      <c r="I237" s="36"/>
      <c r="J237" s="36"/>
      <c r="K237" s="36"/>
      <c r="L237" s="36"/>
      <c r="M237" s="36"/>
    </row>
    <row r="238" spans="1:13" x14ac:dyDescent="0.4">
      <c r="A238" s="36"/>
      <c r="B238" s="36"/>
      <c r="C238" s="36"/>
      <c r="D238" s="36"/>
      <c r="E238" s="36"/>
      <c r="F238" s="36"/>
      <c r="G238" s="36"/>
      <c r="H238" s="36"/>
      <c r="I238" s="36"/>
      <c r="J238" s="36"/>
      <c r="K238" s="36"/>
      <c r="L238" s="36"/>
      <c r="M238" s="36"/>
    </row>
    <row r="239" spans="1:13" x14ac:dyDescent="0.4">
      <c r="A239" s="36"/>
      <c r="B239" s="36"/>
      <c r="C239" s="36"/>
      <c r="D239" s="36"/>
      <c r="E239" s="36"/>
      <c r="F239" s="36"/>
      <c r="G239" s="36"/>
      <c r="H239" s="36"/>
      <c r="I239" s="36"/>
      <c r="J239" s="36"/>
      <c r="K239" s="36"/>
      <c r="L239" s="36"/>
      <c r="M239" s="36"/>
    </row>
    <row r="240" spans="1:13" x14ac:dyDescent="0.4">
      <c r="A240" s="36"/>
      <c r="B240" s="36"/>
      <c r="C240" s="36"/>
      <c r="D240" s="36"/>
      <c r="E240" s="36"/>
      <c r="F240" s="36"/>
      <c r="G240" s="36"/>
      <c r="H240" s="36"/>
      <c r="I240" s="36"/>
      <c r="J240" s="36"/>
      <c r="K240" s="36"/>
      <c r="L240" s="36"/>
      <c r="M240" s="36"/>
    </row>
    <row r="241" spans="1:13" x14ac:dyDescent="0.4">
      <c r="A241" s="36"/>
      <c r="B241" s="36"/>
      <c r="C241" s="36"/>
      <c r="D241" s="36"/>
      <c r="E241" s="36"/>
      <c r="F241" s="36"/>
      <c r="G241" s="36"/>
      <c r="H241" s="36"/>
      <c r="I241" s="36"/>
      <c r="J241" s="36"/>
      <c r="K241" s="36"/>
      <c r="L241" s="36"/>
      <c r="M241" s="36"/>
    </row>
    <row r="242" spans="1:13" x14ac:dyDescent="0.4">
      <c r="A242" s="36"/>
      <c r="B242" s="36"/>
      <c r="C242" s="36"/>
      <c r="D242" s="36"/>
      <c r="E242" s="36"/>
      <c r="F242" s="36"/>
      <c r="G242" s="36"/>
      <c r="H242" s="36"/>
      <c r="I242" s="36"/>
      <c r="J242" s="36"/>
      <c r="K242" s="36"/>
      <c r="L242" s="36"/>
      <c r="M242" s="36"/>
    </row>
    <row r="243" spans="1:13" x14ac:dyDescent="0.4">
      <c r="A243" s="36"/>
      <c r="B243" s="36"/>
      <c r="C243" s="36"/>
      <c r="D243" s="36"/>
      <c r="E243" s="36"/>
      <c r="F243" s="36"/>
      <c r="G243" s="36"/>
      <c r="H243" s="36"/>
      <c r="I243" s="36"/>
      <c r="J243" s="36"/>
      <c r="K243" s="36"/>
      <c r="L243" s="36"/>
      <c r="M243" s="36"/>
    </row>
    <row r="244" spans="1:13" x14ac:dyDescent="0.4">
      <c r="A244" s="36"/>
      <c r="B244" s="36"/>
      <c r="C244" s="36"/>
      <c r="D244" s="36"/>
      <c r="E244" s="36"/>
      <c r="F244" s="36"/>
      <c r="G244" s="36"/>
      <c r="H244" s="36"/>
      <c r="I244" s="36"/>
      <c r="J244" s="36"/>
      <c r="K244" s="36"/>
      <c r="L244" s="36"/>
      <c r="M244" s="36"/>
    </row>
    <row r="245" spans="1:13" x14ac:dyDescent="0.4">
      <c r="A245" s="36"/>
      <c r="B245" s="36"/>
      <c r="C245" s="36"/>
      <c r="D245" s="36"/>
      <c r="E245" s="36"/>
      <c r="F245" s="36"/>
      <c r="G245" s="36"/>
      <c r="H245" s="36"/>
      <c r="I245" s="36"/>
      <c r="J245" s="36"/>
      <c r="K245" s="36"/>
      <c r="L245" s="36"/>
      <c r="M245" s="36"/>
    </row>
    <row r="246" spans="1:13" x14ac:dyDescent="0.4">
      <c r="A246" s="36"/>
      <c r="B246" s="36"/>
      <c r="C246" s="36"/>
      <c r="D246" s="36"/>
      <c r="E246" s="36"/>
      <c r="F246" s="36"/>
      <c r="G246" s="36"/>
      <c r="H246" s="36"/>
      <c r="I246" s="36"/>
      <c r="J246" s="36"/>
      <c r="K246" s="36"/>
      <c r="L246" s="36"/>
      <c r="M246" s="36"/>
    </row>
    <row r="247" spans="1:13" x14ac:dyDescent="0.4">
      <c r="A247" s="36"/>
      <c r="B247" s="36"/>
      <c r="C247" s="36"/>
      <c r="D247" s="36"/>
      <c r="E247" s="36"/>
      <c r="F247" s="36"/>
      <c r="G247" s="36"/>
      <c r="H247" s="36"/>
      <c r="I247" s="36"/>
      <c r="J247" s="36"/>
      <c r="K247" s="36"/>
      <c r="L247" s="36"/>
      <c r="M247" s="36"/>
    </row>
    <row r="248" spans="1:13" x14ac:dyDescent="0.4">
      <c r="A248" s="36"/>
      <c r="B248" s="36"/>
      <c r="C248" s="36"/>
      <c r="D248" s="36"/>
      <c r="E248" s="36"/>
      <c r="F248" s="36"/>
      <c r="G248" s="36"/>
      <c r="H248" s="36"/>
      <c r="I248" s="36"/>
      <c r="J248" s="36"/>
      <c r="K248" s="36"/>
      <c r="L248" s="36"/>
      <c r="M248" s="36"/>
    </row>
    <row r="249" spans="1:13" x14ac:dyDescent="0.4">
      <c r="A249" s="36"/>
      <c r="B249" s="36"/>
      <c r="C249" s="36"/>
      <c r="D249" s="36"/>
      <c r="E249" s="36"/>
      <c r="F249" s="36"/>
      <c r="G249" s="36"/>
      <c r="H249" s="36"/>
      <c r="I249" s="36"/>
      <c r="J249" s="36"/>
      <c r="K249" s="36"/>
      <c r="L249" s="36"/>
      <c r="M249" s="36"/>
    </row>
    <row r="250" spans="1:13" x14ac:dyDescent="0.4">
      <c r="A250" s="36"/>
      <c r="B250" s="36"/>
      <c r="C250" s="36"/>
      <c r="D250" s="36"/>
      <c r="E250" s="36"/>
      <c r="F250" s="36"/>
      <c r="G250" s="36"/>
      <c r="H250" s="36"/>
      <c r="I250" s="36"/>
      <c r="J250" s="36"/>
      <c r="K250" s="36"/>
      <c r="L250" s="36"/>
      <c r="M250" s="36"/>
    </row>
    <row r="251" spans="1:13" x14ac:dyDescent="0.4">
      <c r="A251" s="36"/>
      <c r="B251" s="36"/>
      <c r="C251" s="36"/>
      <c r="D251" s="36"/>
      <c r="E251" s="36"/>
      <c r="F251" s="36"/>
      <c r="G251" s="36"/>
      <c r="H251" s="36"/>
      <c r="I251" s="36"/>
      <c r="J251" s="36"/>
      <c r="K251" s="36"/>
      <c r="L251" s="36"/>
      <c r="M251" s="36"/>
    </row>
    <row r="252" spans="1:13" x14ac:dyDescent="0.4">
      <c r="A252" s="36"/>
      <c r="B252" s="36"/>
      <c r="C252" s="36"/>
      <c r="D252" s="36"/>
      <c r="E252" s="36"/>
      <c r="F252" s="36"/>
      <c r="G252" s="36"/>
      <c r="H252" s="36"/>
      <c r="I252" s="36"/>
      <c r="J252" s="36"/>
      <c r="K252" s="36"/>
      <c r="L252" s="36"/>
      <c r="M252" s="36"/>
    </row>
    <row r="253" spans="1:13" x14ac:dyDescent="0.4">
      <c r="A253" s="36"/>
      <c r="B253" s="36"/>
      <c r="C253" s="36"/>
      <c r="D253" s="36"/>
      <c r="E253" s="36"/>
      <c r="F253" s="36"/>
      <c r="G253" s="36"/>
      <c r="H253" s="36"/>
      <c r="I253" s="36"/>
      <c r="J253" s="36"/>
      <c r="K253" s="36"/>
      <c r="L253" s="36"/>
      <c r="M253" s="36"/>
    </row>
    <row r="254" spans="1:13" x14ac:dyDescent="0.4">
      <c r="A254" s="36"/>
      <c r="B254" s="36"/>
      <c r="C254" s="36"/>
      <c r="D254" s="36"/>
      <c r="E254" s="36"/>
      <c r="F254" s="36"/>
      <c r="G254" s="36"/>
      <c r="H254" s="36"/>
      <c r="I254" s="36"/>
      <c r="J254" s="36"/>
      <c r="K254" s="36"/>
      <c r="L254" s="36"/>
      <c r="M254" s="36"/>
    </row>
    <row r="255" spans="1:13" x14ac:dyDescent="0.4">
      <c r="A255" s="36"/>
      <c r="B255" s="36"/>
      <c r="C255" s="36"/>
      <c r="D255" s="36"/>
      <c r="E255" s="36"/>
      <c r="F255" s="36"/>
      <c r="G255" s="36"/>
      <c r="H255" s="36"/>
      <c r="I255" s="36"/>
      <c r="J255" s="36"/>
      <c r="K255" s="36"/>
      <c r="L255" s="36"/>
      <c r="M255" s="36"/>
    </row>
    <row r="256" spans="1:13" x14ac:dyDescent="0.4">
      <c r="A256" s="36"/>
      <c r="B256" s="36"/>
      <c r="C256" s="36"/>
      <c r="D256" s="36"/>
      <c r="E256" s="36"/>
      <c r="F256" s="36"/>
      <c r="G256" s="36"/>
      <c r="H256" s="36"/>
      <c r="I256" s="36"/>
      <c r="J256" s="36"/>
      <c r="K256" s="36"/>
      <c r="L256" s="36"/>
      <c r="M256" s="36"/>
    </row>
    <row r="257" spans="1:13" x14ac:dyDescent="0.4">
      <c r="A257" s="36"/>
      <c r="B257" s="36"/>
      <c r="C257" s="36"/>
      <c r="D257" s="36"/>
      <c r="E257" s="36"/>
      <c r="F257" s="36"/>
      <c r="G257" s="36"/>
      <c r="H257" s="36"/>
      <c r="I257" s="36"/>
      <c r="J257" s="36"/>
      <c r="K257" s="36"/>
      <c r="L257" s="36"/>
      <c r="M257" s="36"/>
    </row>
    <row r="258" spans="1:13" x14ac:dyDescent="0.4">
      <c r="A258" s="36"/>
      <c r="B258" s="36"/>
      <c r="C258" s="36"/>
      <c r="D258" s="36"/>
      <c r="E258" s="36"/>
      <c r="F258" s="36"/>
      <c r="G258" s="36"/>
      <c r="H258" s="36"/>
      <c r="I258" s="36"/>
      <c r="J258" s="36"/>
      <c r="K258" s="36"/>
      <c r="L258" s="36"/>
      <c r="M258" s="36"/>
    </row>
    <row r="259" spans="1:13" x14ac:dyDescent="0.4">
      <c r="A259" s="36"/>
      <c r="B259" s="36"/>
      <c r="C259" s="36"/>
      <c r="D259" s="36"/>
      <c r="E259" s="36"/>
      <c r="F259" s="36"/>
      <c r="G259" s="36"/>
      <c r="H259" s="36"/>
      <c r="I259" s="36"/>
      <c r="J259" s="36"/>
      <c r="K259" s="36"/>
      <c r="L259" s="36"/>
      <c r="M259" s="36"/>
    </row>
    <row r="260" spans="1:13" x14ac:dyDescent="0.4">
      <c r="A260" s="36"/>
      <c r="B260" s="36"/>
      <c r="C260" s="36"/>
      <c r="D260" s="36"/>
      <c r="E260" s="36"/>
      <c r="F260" s="36"/>
      <c r="G260" s="36"/>
      <c r="H260" s="36"/>
      <c r="I260" s="36"/>
      <c r="J260" s="36"/>
      <c r="K260" s="36"/>
      <c r="L260" s="36"/>
      <c r="M260" s="36"/>
    </row>
    <row r="261" spans="1:13" x14ac:dyDescent="0.4">
      <c r="A261" s="36"/>
      <c r="B261" s="36"/>
      <c r="C261" s="36"/>
      <c r="D261" s="36"/>
      <c r="E261" s="36"/>
      <c r="F261" s="36"/>
      <c r="G261" s="36"/>
      <c r="H261" s="36"/>
      <c r="I261" s="36"/>
      <c r="J261" s="36"/>
      <c r="K261" s="36"/>
      <c r="L261" s="36"/>
      <c r="M261" s="36"/>
    </row>
    <row r="262" spans="1:13" x14ac:dyDescent="0.4">
      <c r="A262" s="36"/>
      <c r="B262" s="36"/>
      <c r="C262" s="36"/>
      <c r="D262" s="36"/>
      <c r="E262" s="36"/>
      <c r="F262" s="36"/>
      <c r="G262" s="36"/>
      <c r="H262" s="36"/>
      <c r="I262" s="36"/>
      <c r="J262" s="36"/>
      <c r="K262" s="36"/>
      <c r="L262" s="36"/>
      <c r="M262" s="36"/>
    </row>
    <row r="263" spans="1:13" x14ac:dyDescent="0.4">
      <c r="A263" s="36"/>
      <c r="B263" s="36"/>
      <c r="C263" s="36"/>
      <c r="D263" s="36"/>
      <c r="E263" s="36"/>
      <c r="F263" s="36"/>
      <c r="G263" s="36"/>
      <c r="H263" s="36"/>
      <c r="I263" s="36"/>
      <c r="J263" s="36"/>
      <c r="K263" s="36"/>
      <c r="L263" s="36"/>
      <c r="M263" s="36"/>
    </row>
    <row r="264" spans="1:13" x14ac:dyDescent="0.4">
      <c r="A264" s="36"/>
      <c r="B264" s="36"/>
      <c r="C264" s="36"/>
      <c r="D264" s="36"/>
      <c r="E264" s="36"/>
      <c r="F264" s="36"/>
      <c r="G264" s="36"/>
      <c r="H264" s="36"/>
      <c r="I264" s="36"/>
      <c r="J264" s="36"/>
      <c r="K264" s="36"/>
      <c r="L264" s="36"/>
      <c r="M264" s="36"/>
    </row>
    <row r="265" spans="1:13" x14ac:dyDescent="0.4">
      <c r="A265" s="36"/>
      <c r="B265" s="36"/>
      <c r="C265" s="36"/>
      <c r="D265" s="36"/>
      <c r="E265" s="36"/>
      <c r="F265" s="36"/>
      <c r="G265" s="36"/>
      <c r="H265" s="36"/>
      <c r="I265" s="36"/>
      <c r="J265" s="36"/>
      <c r="K265" s="36"/>
      <c r="L265" s="36"/>
      <c r="M265" s="36"/>
    </row>
    <row r="266" spans="1:13" x14ac:dyDescent="0.4">
      <c r="A266" s="36"/>
      <c r="B266" s="36"/>
      <c r="C266" s="36"/>
      <c r="D266" s="36"/>
      <c r="E266" s="36"/>
      <c r="F266" s="36"/>
      <c r="G266" s="36"/>
      <c r="H266" s="36"/>
      <c r="I266" s="36"/>
      <c r="J266" s="36"/>
      <c r="K266" s="36"/>
      <c r="L266" s="36"/>
      <c r="M266" s="36"/>
    </row>
    <row r="267" spans="1:13" x14ac:dyDescent="0.4">
      <c r="A267" s="36"/>
      <c r="B267" s="36"/>
      <c r="C267" s="36"/>
      <c r="D267" s="36"/>
      <c r="E267" s="36"/>
      <c r="F267" s="36"/>
      <c r="G267" s="36"/>
      <c r="H267" s="36"/>
      <c r="I267" s="36"/>
      <c r="J267" s="36"/>
      <c r="K267" s="36"/>
      <c r="L267" s="36"/>
      <c r="M267" s="36"/>
    </row>
    <row r="268" spans="1:13" x14ac:dyDescent="0.4">
      <c r="A268" s="36"/>
      <c r="B268" s="36"/>
      <c r="C268" s="36"/>
      <c r="D268" s="36"/>
      <c r="E268" s="36"/>
      <c r="F268" s="36"/>
      <c r="G268" s="36"/>
      <c r="H268" s="36"/>
      <c r="I268" s="36"/>
      <c r="J268" s="36"/>
      <c r="K268" s="36"/>
      <c r="L268" s="36"/>
      <c r="M268" s="36"/>
    </row>
    <row r="269" spans="1:13" x14ac:dyDescent="0.4">
      <c r="A269" s="36"/>
      <c r="B269" s="36"/>
      <c r="C269" s="36"/>
      <c r="D269" s="36"/>
      <c r="E269" s="36"/>
      <c r="F269" s="36"/>
      <c r="G269" s="36"/>
      <c r="H269" s="36"/>
      <c r="I269" s="36"/>
      <c r="J269" s="36"/>
      <c r="K269" s="36"/>
      <c r="L269" s="36"/>
      <c r="M269" s="36"/>
    </row>
    <row r="270" spans="1:13" x14ac:dyDescent="0.4">
      <c r="A270" s="36"/>
      <c r="B270" s="36"/>
      <c r="C270" s="36"/>
      <c r="D270" s="36"/>
      <c r="E270" s="36"/>
      <c r="F270" s="36"/>
      <c r="G270" s="36"/>
      <c r="H270" s="36"/>
      <c r="I270" s="36"/>
      <c r="J270" s="36"/>
      <c r="K270" s="36"/>
      <c r="L270" s="36"/>
      <c r="M270" s="36"/>
    </row>
    <row r="271" spans="1:13" x14ac:dyDescent="0.4">
      <c r="A271" s="36"/>
      <c r="B271" s="36"/>
      <c r="C271" s="36"/>
      <c r="D271" s="36"/>
      <c r="E271" s="36"/>
      <c r="F271" s="36"/>
      <c r="G271" s="36"/>
      <c r="H271" s="36"/>
      <c r="I271" s="36"/>
      <c r="J271" s="36"/>
      <c r="K271" s="36"/>
      <c r="L271" s="36"/>
      <c r="M271" s="36"/>
    </row>
    <row r="272" spans="1:13" x14ac:dyDescent="0.4">
      <c r="A272" s="36"/>
      <c r="B272" s="36"/>
      <c r="C272" s="36"/>
      <c r="D272" s="36"/>
      <c r="E272" s="36"/>
      <c r="F272" s="36"/>
      <c r="G272" s="36"/>
      <c r="H272" s="36"/>
      <c r="I272" s="36"/>
      <c r="J272" s="36"/>
      <c r="K272" s="36"/>
      <c r="L272" s="36"/>
      <c r="M272" s="36"/>
    </row>
    <row r="273" spans="1:13" x14ac:dyDescent="0.4">
      <c r="A273" s="36"/>
      <c r="B273" s="36"/>
      <c r="C273" s="36"/>
      <c r="D273" s="36"/>
      <c r="E273" s="36"/>
      <c r="F273" s="36"/>
      <c r="G273" s="36"/>
      <c r="H273" s="36"/>
      <c r="I273" s="36"/>
      <c r="J273" s="36"/>
      <c r="K273" s="36"/>
      <c r="L273" s="36"/>
      <c r="M273" s="36"/>
    </row>
    <row r="274" spans="1:13" x14ac:dyDescent="0.4">
      <c r="A274" s="36"/>
      <c r="B274" s="36"/>
      <c r="C274" s="36"/>
      <c r="D274" s="36"/>
      <c r="E274" s="36"/>
      <c r="F274" s="36"/>
      <c r="G274" s="36"/>
      <c r="H274" s="36"/>
      <c r="I274" s="36"/>
      <c r="J274" s="36"/>
      <c r="K274" s="36"/>
      <c r="L274" s="36"/>
      <c r="M274" s="36"/>
    </row>
    <row r="275" spans="1:13" x14ac:dyDescent="0.4">
      <c r="A275" s="36"/>
      <c r="B275" s="36"/>
      <c r="C275" s="36"/>
      <c r="D275" s="36"/>
      <c r="E275" s="36"/>
      <c r="F275" s="36"/>
      <c r="G275" s="36"/>
      <c r="H275" s="36"/>
      <c r="I275" s="36"/>
      <c r="J275" s="36"/>
      <c r="K275" s="36"/>
      <c r="L275" s="36"/>
      <c r="M275" s="36"/>
    </row>
    <row r="276" spans="1:13" x14ac:dyDescent="0.4">
      <c r="A276" s="36"/>
      <c r="B276" s="36"/>
      <c r="C276" s="36"/>
      <c r="D276" s="36"/>
      <c r="E276" s="36"/>
      <c r="F276" s="36"/>
      <c r="G276" s="36"/>
      <c r="H276" s="36"/>
      <c r="I276" s="36"/>
      <c r="J276" s="36"/>
      <c r="K276" s="36"/>
      <c r="L276" s="36"/>
      <c r="M276" s="36"/>
    </row>
    <row r="277" spans="1:13" x14ac:dyDescent="0.4">
      <c r="A277" s="36"/>
      <c r="B277" s="36"/>
      <c r="C277" s="36"/>
      <c r="D277" s="36"/>
      <c r="E277" s="36"/>
      <c r="F277" s="36"/>
      <c r="G277" s="36"/>
      <c r="H277" s="36"/>
      <c r="I277" s="36"/>
      <c r="J277" s="36"/>
      <c r="K277" s="36"/>
      <c r="L277" s="36"/>
      <c r="M277" s="36"/>
    </row>
    <row r="278" spans="1:13" x14ac:dyDescent="0.4">
      <c r="A278" s="36"/>
      <c r="B278" s="36"/>
      <c r="C278" s="36"/>
      <c r="D278" s="36"/>
      <c r="E278" s="36"/>
      <c r="F278" s="36"/>
      <c r="G278" s="36"/>
      <c r="H278" s="36"/>
      <c r="I278" s="36"/>
      <c r="J278" s="36"/>
      <c r="K278" s="36"/>
      <c r="L278" s="36"/>
      <c r="M278" s="36"/>
    </row>
    <row r="279" spans="1:13" x14ac:dyDescent="0.4">
      <c r="A279" s="36"/>
      <c r="B279" s="36"/>
      <c r="C279" s="36"/>
      <c r="D279" s="36"/>
      <c r="E279" s="36"/>
      <c r="F279" s="36"/>
      <c r="G279" s="36"/>
      <c r="H279" s="36"/>
      <c r="I279" s="36"/>
      <c r="J279" s="36"/>
      <c r="K279" s="36"/>
      <c r="L279" s="36"/>
      <c r="M279" s="36"/>
    </row>
    <row r="280" spans="1:13" x14ac:dyDescent="0.4">
      <c r="A280" s="36"/>
      <c r="B280" s="36"/>
      <c r="C280" s="36"/>
      <c r="D280" s="36"/>
      <c r="E280" s="36"/>
      <c r="F280" s="36"/>
      <c r="G280" s="36"/>
      <c r="H280" s="36"/>
      <c r="I280" s="36"/>
      <c r="J280" s="36"/>
      <c r="K280" s="36"/>
      <c r="L280" s="36"/>
      <c r="M280" s="36"/>
    </row>
    <row r="281" spans="1:13" x14ac:dyDescent="0.4">
      <c r="A281" s="36"/>
      <c r="B281" s="36"/>
      <c r="C281" s="36"/>
      <c r="D281" s="36"/>
      <c r="E281" s="36"/>
      <c r="F281" s="36"/>
      <c r="G281" s="36"/>
      <c r="H281" s="36"/>
      <c r="I281" s="36"/>
      <c r="J281" s="36"/>
      <c r="K281" s="36"/>
      <c r="L281" s="36"/>
      <c r="M281" s="36"/>
    </row>
    <row r="282" spans="1:13" x14ac:dyDescent="0.4">
      <c r="A282" s="36"/>
      <c r="B282" s="36"/>
      <c r="C282" s="36"/>
      <c r="D282" s="36"/>
      <c r="E282" s="36"/>
      <c r="F282" s="36"/>
      <c r="G282" s="36"/>
      <c r="H282" s="36"/>
      <c r="I282" s="36"/>
      <c r="J282" s="36"/>
      <c r="K282" s="36"/>
      <c r="L282" s="36"/>
      <c r="M282" s="36"/>
    </row>
    <row r="283" spans="1:13" x14ac:dyDescent="0.4">
      <c r="A283" s="36"/>
      <c r="B283" s="36"/>
      <c r="C283" s="36"/>
      <c r="D283" s="36"/>
      <c r="E283" s="36"/>
      <c r="F283" s="36"/>
      <c r="G283" s="36"/>
      <c r="H283" s="36"/>
      <c r="I283" s="36"/>
      <c r="J283" s="36"/>
      <c r="K283" s="36"/>
      <c r="L283" s="36"/>
      <c r="M283" s="36"/>
    </row>
    <row r="284" spans="1:13" x14ac:dyDescent="0.4">
      <c r="A284" s="36"/>
      <c r="B284" s="36"/>
      <c r="C284" s="36"/>
      <c r="D284" s="36"/>
      <c r="E284" s="36"/>
      <c r="F284" s="36"/>
      <c r="G284" s="36"/>
      <c r="H284" s="36"/>
      <c r="I284" s="36"/>
      <c r="J284" s="36"/>
      <c r="K284" s="36"/>
      <c r="L284" s="36"/>
      <c r="M284" s="36"/>
    </row>
    <row r="285" spans="1:13" x14ac:dyDescent="0.4">
      <c r="A285" s="36"/>
      <c r="B285" s="36"/>
      <c r="C285" s="36"/>
      <c r="D285" s="36"/>
      <c r="E285" s="36"/>
      <c r="F285" s="36"/>
      <c r="G285" s="36"/>
      <c r="H285" s="36"/>
      <c r="I285" s="36"/>
      <c r="J285" s="36"/>
      <c r="K285" s="36"/>
      <c r="L285" s="36"/>
      <c r="M285" s="36"/>
    </row>
    <row r="286" spans="1:13" x14ac:dyDescent="0.4">
      <c r="A286" s="36"/>
      <c r="B286" s="36"/>
      <c r="C286" s="36"/>
      <c r="D286" s="36"/>
      <c r="E286" s="36"/>
      <c r="F286" s="36"/>
      <c r="G286" s="36"/>
      <c r="H286" s="36"/>
      <c r="I286" s="36"/>
      <c r="J286" s="36"/>
      <c r="K286" s="36"/>
      <c r="L286" s="36"/>
      <c r="M286" s="36"/>
    </row>
    <row r="287" spans="1:13" x14ac:dyDescent="0.4">
      <c r="A287" s="36"/>
      <c r="B287" s="36"/>
      <c r="C287" s="36"/>
      <c r="D287" s="36"/>
      <c r="E287" s="36"/>
      <c r="F287" s="36"/>
      <c r="G287" s="36"/>
      <c r="H287" s="36"/>
      <c r="I287" s="36"/>
      <c r="J287" s="36"/>
      <c r="K287" s="36"/>
      <c r="L287" s="36"/>
      <c r="M287" s="36"/>
    </row>
    <row r="288" spans="1:13" x14ac:dyDescent="0.4">
      <c r="A288" s="36"/>
      <c r="B288" s="36"/>
      <c r="C288" s="36"/>
      <c r="D288" s="36"/>
      <c r="E288" s="36"/>
      <c r="F288" s="36"/>
      <c r="G288" s="36"/>
      <c r="H288" s="36"/>
      <c r="I288" s="36"/>
      <c r="J288" s="36"/>
      <c r="K288" s="36"/>
      <c r="L288" s="36"/>
      <c r="M288" s="36"/>
    </row>
    <row r="289" spans="1:13" x14ac:dyDescent="0.4">
      <c r="A289" s="36"/>
      <c r="B289" s="36"/>
      <c r="C289" s="36"/>
      <c r="D289" s="36"/>
      <c r="E289" s="36"/>
      <c r="F289" s="36"/>
      <c r="G289" s="36"/>
      <c r="H289" s="36"/>
      <c r="I289" s="36"/>
      <c r="J289" s="36"/>
      <c r="K289" s="36"/>
      <c r="L289" s="36"/>
      <c r="M289" s="36"/>
    </row>
    <row r="290" spans="1:13" x14ac:dyDescent="0.4">
      <c r="A290" s="36"/>
      <c r="B290" s="36"/>
      <c r="C290" s="36"/>
      <c r="D290" s="36"/>
      <c r="E290" s="36"/>
      <c r="F290" s="36"/>
      <c r="G290" s="36"/>
      <c r="H290" s="36"/>
      <c r="I290" s="36"/>
      <c r="J290" s="36"/>
      <c r="K290" s="36"/>
      <c r="L290" s="36"/>
      <c r="M290" s="36"/>
    </row>
    <row r="291" spans="1:13" x14ac:dyDescent="0.4">
      <c r="A291" s="36"/>
      <c r="B291" s="36"/>
      <c r="C291" s="36"/>
      <c r="D291" s="36"/>
      <c r="E291" s="36"/>
      <c r="F291" s="36"/>
      <c r="G291" s="36"/>
      <c r="H291" s="36"/>
      <c r="I291" s="36"/>
      <c r="J291" s="36"/>
      <c r="K291" s="36"/>
      <c r="L291" s="36"/>
      <c r="M291" s="36"/>
    </row>
    <row r="292" spans="1:13" x14ac:dyDescent="0.4">
      <c r="A292" s="36"/>
      <c r="B292" s="36"/>
      <c r="C292" s="36"/>
      <c r="D292" s="36"/>
      <c r="E292" s="36"/>
      <c r="F292" s="36"/>
      <c r="G292" s="36"/>
      <c r="H292" s="36"/>
      <c r="I292" s="36"/>
      <c r="J292" s="36"/>
      <c r="K292" s="36"/>
      <c r="L292" s="36"/>
      <c r="M292" s="36"/>
    </row>
    <row r="293" spans="1:13" x14ac:dyDescent="0.4">
      <c r="A293" s="36"/>
      <c r="B293" s="36"/>
      <c r="C293" s="36"/>
      <c r="D293" s="36"/>
      <c r="E293" s="36"/>
      <c r="F293" s="36"/>
      <c r="G293" s="36"/>
      <c r="H293" s="36"/>
      <c r="I293" s="36"/>
      <c r="J293" s="36"/>
      <c r="K293" s="36"/>
      <c r="L293" s="36"/>
      <c r="M293" s="36"/>
    </row>
    <row r="294" spans="1:13" x14ac:dyDescent="0.4">
      <c r="A294" s="36"/>
      <c r="B294" s="36"/>
      <c r="C294" s="36"/>
      <c r="D294" s="36"/>
      <c r="E294" s="36"/>
      <c r="F294" s="36"/>
      <c r="G294" s="36"/>
      <c r="H294" s="36"/>
      <c r="I294" s="36"/>
      <c r="J294" s="36"/>
      <c r="K294" s="36"/>
      <c r="L294" s="36"/>
      <c r="M294" s="36"/>
    </row>
    <row r="295" spans="1:13" x14ac:dyDescent="0.4">
      <c r="A295" s="36"/>
      <c r="B295" s="36"/>
      <c r="C295" s="36"/>
      <c r="D295" s="36"/>
      <c r="E295" s="36"/>
      <c r="F295" s="36"/>
      <c r="G295" s="36"/>
      <c r="H295" s="36"/>
      <c r="I295" s="36"/>
      <c r="J295" s="36"/>
      <c r="K295" s="36"/>
      <c r="L295" s="36"/>
      <c r="M295" s="36"/>
    </row>
    <row r="296" spans="1:13" x14ac:dyDescent="0.4">
      <c r="A296" s="36"/>
      <c r="B296" s="36"/>
      <c r="C296" s="36"/>
      <c r="D296" s="36"/>
      <c r="E296" s="36"/>
      <c r="F296" s="36"/>
      <c r="G296" s="36"/>
      <c r="H296" s="36"/>
      <c r="I296" s="36"/>
      <c r="J296" s="36"/>
      <c r="K296" s="36"/>
      <c r="L296" s="36"/>
      <c r="M296" s="36"/>
    </row>
    <row r="297" spans="1:13" x14ac:dyDescent="0.4">
      <c r="A297" s="36"/>
      <c r="B297" s="36"/>
      <c r="C297" s="36"/>
      <c r="D297" s="36"/>
      <c r="E297" s="36"/>
      <c r="F297" s="36"/>
      <c r="G297" s="36"/>
      <c r="H297" s="36"/>
      <c r="I297" s="36"/>
      <c r="J297" s="36"/>
      <c r="K297" s="36"/>
      <c r="L297" s="36"/>
      <c r="M297" s="36"/>
    </row>
    <row r="298" spans="1:13" x14ac:dyDescent="0.4">
      <c r="A298" s="36"/>
      <c r="B298" s="36"/>
      <c r="C298" s="36"/>
      <c r="D298" s="36"/>
      <c r="E298" s="36"/>
      <c r="F298" s="36"/>
      <c r="G298" s="36"/>
      <c r="H298" s="36"/>
      <c r="I298" s="36"/>
      <c r="J298" s="36"/>
      <c r="K298" s="36"/>
      <c r="L298" s="36"/>
      <c r="M298" s="36"/>
    </row>
    <row r="299" spans="1:13" x14ac:dyDescent="0.4">
      <c r="A299" s="36"/>
      <c r="B299" s="36"/>
      <c r="C299" s="36"/>
      <c r="D299" s="36"/>
      <c r="E299" s="36"/>
      <c r="F299" s="36"/>
      <c r="G299" s="36"/>
      <c r="H299" s="36"/>
      <c r="I299" s="36"/>
      <c r="J299" s="36"/>
      <c r="K299" s="36"/>
      <c r="L299" s="36"/>
      <c r="M299" s="36"/>
    </row>
    <row r="300" spans="1:13" x14ac:dyDescent="0.4">
      <c r="A300" s="36"/>
      <c r="B300" s="36"/>
      <c r="C300" s="36"/>
      <c r="D300" s="36"/>
      <c r="E300" s="36"/>
      <c r="F300" s="36"/>
      <c r="G300" s="36"/>
      <c r="H300" s="36"/>
      <c r="I300" s="36"/>
      <c r="J300" s="36"/>
      <c r="K300" s="36"/>
      <c r="L300" s="36"/>
      <c r="M300" s="36"/>
    </row>
    <row r="301" spans="1:13" x14ac:dyDescent="0.4">
      <c r="A301" s="36"/>
      <c r="B301" s="36"/>
      <c r="C301" s="36"/>
      <c r="D301" s="36"/>
      <c r="E301" s="36"/>
      <c r="F301" s="36"/>
      <c r="G301" s="36"/>
      <c r="H301" s="36"/>
      <c r="I301" s="36"/>
      <c r="J301" s="36"/>
      <c r="K301" s="36"/>
      <c r="L301" s="36"/>
      <c r="M301" s="36"/>
    </row>
    <row r="302" spans="1:13" x14ac:dyDescent="0.4">
      <c r="A302" s="36"/>
      <c r="B302" s="36"/>
      <c r="C302" s="36"/>
      <c r="D302" s="36"/>
      <c r="E302" s="36"/>
      <c r="F302" s="36"/>
      <c r="G302" s="36"/>
      <c r="H302" s="36"/>
      <c r="I302" s="36"/>
      <c r="J302" s="36"/>
      <c r="K302" s="36"/>
      <c r="L302" s="36"/>
      <c r="M302" s="36"/>
    </row>
    <row r="303" spans="1:13" x14ac:dyDescent="0.4">
      <c r="A303" s="36"/>
      <c r="B303" s="36"/>
      <c r="C303" s="36"/>
      <c r="D303" s="36"/>
      <c r="E303" s="36"/>
      <c r="F303" s="36"/>
      <c r="G303" s="36"/>
      <c r="H303" s="36"/>
      <c r="I303" s="36"/>
      <c r="J303" s="36"/>
      <c r="K303" s="36"/>
      <c r="L303" s="36"/>
      <c r="M303" s="36"/>
    </row>
    <row r="304" spans="1:13" x14ac:dyDescent="0.4">
      <c r="A304" s="36"/>
      <c r="B304" s="36"/>
      <c r="C304" s="36"/>
      <c r="D304" s="36"/>
      <c r="E304" s="36"/>
      <c r="F304" s="36"/>
      <c r="G304" s="36"/>
      <c r="H304" s="36"/>
      <c r="I304" s="36"/>
      <c r="J304" s="36"/>
      <c r="K304" s="36"/>
      <c r="L304" s="36"/>
      <c r="M304" s="36"/>
    </row>
    <row r="305" spans="1:13" x14ac:dyDescent="0.4">
      <c r="A305" s="36"/>
      <c r="B305" s="36"/>
      <c r="C305" s="36"/>
      <c r="D305" s="36"/>
      <c r="E305" s="36"/>
      <c r="F305" s="36"/>
      <c r="G305" s="36"/>
      <c r="H305" s="36"/>
      <c r="I305" s="36"/>
      <c r="J305" s="36"/>
      <c r="K305" s="36"/>
      <c r="L305" s="36"/>
      <c r="M305" s="36"/>
    </row>
    <row r="306" spans="1:13" x14ac:dyDescent="0.4">
      <c r="A306" s="36"/>
      <c r="B306" s="36"/>
      <c r="C306" s="36"/>
      <c r="D306" s="36"/>
      <c r="E306" s="36"/>
      <c r="F306" s="36"/>
      <c r="G306" s="36"/>
      <c r="H306" s="36"/>
      <c r="I306" s="36"/>
      <c r="J306" s="36"/>
      <c r="K306" s="36"/>
      <c r="L306" s="36"/>
      <c r="M306" s="36"/>
    </row>
    <row r="307" spans="1:13" x14ac:dyDescent="0.4">
      <c r="A307" s="36"/>
      <c r="B307" s="36"/>
      <c r="C307" s="36"/>
      <c r="D307" s="36"/>
      <c r="E307" s="36"/>
      <c r="F307" s="36"/>
      <c r="G307" s="36"/>
      <c r="H307" s="36"/>
      <c r="I307" s="36"/>
      <c r="J307" s="36"/>
      <c r="K307" s="36"/>
      <c r="L307" s="36"/>
      <c r="M307" s="36"/>
    </row>
    <row r="308" spans="1:13" x14ac:dyDescent="0.4">
      <c r="A308" s="36"/>
      <c r="B308" s="36"/>
      <c r="C308" s="36"/>
      <c r="D308" s="36"/>
      <c r="E308" s="36"/>
      <c r="F308" s="36"/>
      <c r="G308" s="36"/>
      <c r="H308" s="36"/>
      <c r="I308" s="36"/>
      <c r="J308" s="36"/>
      <c r="K308" s="36"/>
      <c r="L308" s="36"/>
      <c r="M308" s="36"/>
    </row>
    <row r="309" spans="1:13" x14ac:dyDescent="0.4">
      <c r="A309" s="36"/>
      <c r="B309" s="36"/>
      <c r="C309" s="36"/>
      <c r="D309" s="36"/>
      <c r="E309" s="36"/>
      <c r="F309" s="36"/>
      <c r="G309" s="36"/>
      <c r="H309" s="36"/>
      <c r="I309" s="36"/>
      <c r="J309" s="36"/>
      <c r="K309" s="36"/>
      <c r="L309" s="36"/>
      <c r="M309" s="36"/>
    </row>
    <row r="310" spans="1:13" x14ac:dyDescent="0.4">
      <c r="A310" s="36"/>
      <c r="B310" s="36"/>
      <c r="C310" s="36"/>
      <c r="D310" s="36"/>
      <c r="E310" s="36"/>
      <c r="F310" s="36"/>
      <c r="G310" s="36"/>
      <c r="H310" s="36"/>
      <c r="I310" s="36"/>
      <c r="J310" s="36"/>
      <c r="K310" s="36"/>
      <c r="L310" s="36"/>
      <c r="M310" s="36"/>
    </row>
    <row r="311" spans="1:13" x14ac:dyDescent="0.4">
      <c r="A311" s="36"/>
      <c r="B311" s="36"/>
      <c r="C311" s="36"/>
      <c r="D311" s="36"/>
      <c r="E311" s="36"/>
      <c r="F311" s="36"/>
      <c r="G311" s="36"/>
      <c r="H311" s="36"/>
      <c r="I311" s="36"/>
      <c r="J311" s="36"/>
      <c r="K311" s="36"/>
      <c r="L311" s="36"/>
      <c r="M311" s="36"/>
    </row>
    <row r="312" spans="1:13" x14ac:dyDescent="0.4">
      <c r="A312" s="36"/>
      <c r="B312" s="36"/>
      <c r="C312" s="36"/>
      <c r="D312" s="36"/>
      <c r="E312" s="36"/>
      <c r="F312" s="36"/>
      <c r="G312" s="36"/>
      <c r="H312" s="36"/>
      <c r="I312" s="36"/>
      <c r="J312" s="36"/>
      <c r="K312" s="36"/>
      <c r="L312" s="36"/>
      <c r="M312" s="36"/>
    </row>
    <row r="313" spans="1:13" x14ac:dyDescent="0.4">
      <c r="A313" s="36"/>
      <c r="B313" s="36"/>
      <c r="C313" s="36"/>
      <c r="D313" s="36"/>
      <c r="E313" s="36"/>
      <c r="F313" s="36"/>
      <c r="G313" s="36"/>
      <c r="H313" s="36"/>
      <c r="I313" s="36"/>
      <c r="J313" s="36"/>
      <c r="K313" s="36"/>
      <c r="L313" s="36"/>
      <c r="M313" s="36"/>
    </row>
    <row r="314" spans="1:13" x14ac:dyDescent="0.4">
      <c r="A314" s="36"/>
      <c r="B314" s="36"/>
      <c r="C314" s="36"/>
      <c r="D314" s="36"/>
      <c r="E314" s="36"/>
      <c r="F314" s="36"/>
      <c r="G314" s="36"/>
      <c r="H314" s="36"/>
      <c r="I314" s="36"/>
      <c r="J314" s="36"/>
      <c r="K314" s="36"/>
      <c r="L314" s="36"/>
      <c r="M314" s="36"/>
    </row>
    <row r="315" spans="1:13" x14ac:dyDescent="0.4">
      <c r="A315" s="36"/>
      <c r="B315" s="36"/>
      <c r="C315" s="36"/>
      <c r="D315" s="36"/>
      <c r="E315" s="36"/>
      <c r="F315" s="36"/>
      <c r="G315" s="36"/>
      <c r="H315" s="36"/>
      <c r="I315" s="36"/>
      <c r="J315" s="36"/>
      <c r="K315" s="36"/>
      <c r="L315" s="36"/>
      <c r="M315" s="36"/>
    </row>
    <row r="316" spans="1:13" x14ac:dyDescent="0.4">
      <c r="A316" s="36"/>
      <c r="B316" s="36"/>
      <c r="C316" s="36"/>
      <c r="D316" s="36"/>
      <c r="E316" s="36"/>
      <c r="F316" s="36"/>
      <c r="G316" s="36"/>
      <c r="H316" s="36"/>
      <c r="I316" s="36"/>
      <c r="J316" s="36"/>
      <c r="K316" s="36"/>
      <c r="L316" s="36"/>
      <c r="M316" s="36"/>
    </row>
    <row r="317" spans="1:13" x14ac:dyDescent="0.4">
      <c r="A317" s="36"/>
      <c r="B317" s="36"/>
      <c r="C317" s="36"/>
      <c r="D317" s="36"/>
      <c r="E317" s="36"/>
      <c r="F317" s="36"/>
      <c r="G317" s="36"/>
      <c r="H317" s="36"/>
      <c r="I317" s="36"/>
      <c r="J317" s="36"/>
      <c r="K317" s="36"/>
      <c r="L317" s="36"/>
      <c r="M317" s="36"/>
    </row>
    <row r="318" spans="1:13" x14ac:dyDescent="0.4">
      <c r="A318" s="36"/>
      <c r="B318" s="36"/>
      <c r="C318" s="36"/>
      <c r="D318" s="36"/>
      <c r="E318" s="36"/>
      <c r="F318" s="36"/>
      <c r="G318" s="36"/>
      <c r="H318" s="36"/>
      <c r="I318" s="36"/>
      <c r="J318" s="36"/>
      <c r="K318" s="36"/>
      <c r="L318" s="36"/>
      <c r="M318" s="36"/>
    </row>
    <row r="319" spans="1:13" x14ac:dyDescent="0.4">
      <c r="A319" s="36"/>
      <c r="B319" s="36"/>
      <c r="C319" s="36"/>
      <c r="D319" s="36"/>
      <c r="E319" s="36"/>
      <c r="F319" s="36"/>
      <c r="G319" s="36"/>
      <c r="H319" s="36"/>
      <c r="I319" s="36"/>
      <c r="J319" s="36"/>
      <c r="K319" s="36"/>
      <c r="L319" s="36"/>
      <c r="M319" s="36"/>
    </row>
    <row r="320" spans="1:13" x14ac:dyDescent="0.4">
      <c r="A320" s="36"/>
      <c r="B320" s="36"/>
      <c r="C320" s="36"/>
      <c r="D320" s="36"/>
      <c r="E320" s="36"/>
      <c r="F320" s="36"/>
      <c r="G320" s="36"/>
      <c r="H320" s="36"/>
      <c r="I320" s="36"/>
      <c r="J320" s="36"/>
      <c r="K320" s="36"/>
      <c r="L320" s="36"/>
      <c r="M320" s="36"/>
    </row>
    <row r="321" spans="1:13" x14ac:dyDescent="0.4">
      <c r="A321" s="36"/>
      <c r="B321" s="36"/>
      <c r="C321" s="36"/>
      <c r="D321" s="36"/>
      <c r="E321" s="36"/>
      <c r="F321" s="36"/>
      <c r="G321" s="36"/>
      <c r="H321" s="36"/>
      <c r="I321" s="36"/>
      <c r="J321" s="36"/>
      <c r="K321" s="36"/>
      <c r="L321" s="36"/>
      <c r="M321" s="36"/>
    </row>
    <row r="322" spans="1:13" x14ac:dyDescent="0.4">
      <c r="A322" s="36"/>
      <c r="B322" s="36"/>
      <c r="C322" s="36"/>
      <c r="D322" s="36"/>
      <c r="E322" s="36"/>
      <c r="F322" s="36"/>
      <c r="G322" s="36"/>
      <c r="H322" s="36"/>
      <c r="I322" s="36"/>
      <c r="J322" s="36"/>
      <c r="K322" s="36"/>
      <c r="L322" s="36"/>
      <c r="M322" s="36"/>
    </row>
    <row r="323" spans="1:13" x14ac:dyDescent="0.4">
      <c r="A323" s="36"/>
      <c r="B323" s="36"/>
      <c r="C323" s="36"/>
      <c r="D323" s="36"/>
      <c r="E323" s="36"/>
      <c r="F323" s="36"/>
      <c r="G323" s="36"/>
      <c r="H323" s="36"/>
      <c r="I323" s="36"/>
      <c r="J323" s="36"/>
      <c r="K323" s="36"/>
      <c r="L323" s="36"/>
      <c r="M323" s="36"/>
    </row>
    <row r="324" spans="1:13" x14ac:dyDescent="0.4">
      <c r="A324" s="36"/>
      <c r="B324" s="36"/>
      <c r="C324" s="36"/>
      <c r="D324" s="36"/>
      <c r="E324" s="36"/>
      <c r="F324" s="36"/>
      <c r="G324" s="36"/>
      <c r="H324" s="36"/>
      <c r="I324" s="36"/>
      <c r="J324" s="36"/>
      <c r="K324" s="36"/>
      <c r="L324" s="36"/>
      <c r="M324" s="36"/>
    </row>
    <row r="325" spans="1:13" x14ac:dyDescent="0.4">
      <c r="A325" s="36"/>
      <c r="B325" s="36"/>
      <c r="C325" s="36"/>
      <c r="D325" s="36"/>
      <c r="E325" s="36"/>
      <c r="F325" s="36"/>
      <c r="G325" s="36"/>
      <c r="H325" s="36"/>
      <c r="I325" s="36"/>
      <c r="J325" s="36"/>
      <c r="K325" s="36"/>
      <c r="L325" s="36"/>
      <c r="M325" s="36"/>
    </row>
    <row r="326" spans="1:13" x14ac:dyDescent="0.4">
      <c r="A326" s="36"/>
      <c r="B326" s="36"/>
      <c r="C326" s="36"/>
      <c r="D326" s="36"/>
      <c r="E326" s="36"/>
      <c r="F326" s="36"/>
      <c r="G326" s="36"/>
      <c r="H326" s="36"/>
      <c r="I326" s="36"/>
      <c r="J326" s="36"/>
      <c r="K326" s="36"/>
      <c r="L326" s="36"/>
      <c r="M326" s="36"/>
    </row>
    <row r="327" spans="1:13" x14ac:dyDescent="0.4">
      <c r="A327" s="36"/>
      <c r="B327" s="36"/>
      <c r="C327" s="36"/>
      <c r="D327" s="36"/>
      <c r="E327" s="36"/>
      <c r="F327" s="36"/>
      <c r="G327" s="36"/>
      <c r="H327" s="36"/>
      <c r="I327" s="36"/>
      <c r="J327" s="36"/>
      <c r="K327" s="36"/>
      <c r="L327" s="36"/>
      <c r="M327" s="36"/>
    </row>
    <row r="328" spans="1:13" x14ac:dyDescent="0.4">
      <c r="A328" s="36"/>
      <c r="B328" s="36"/>
      <c r="C328" s="36"/>
      <c r="D328" s="36"/>
      <c r="E328" s="36"/>
      <c r="F328" s="36"/>
      <c r="G328" s="36"/>
      <c r="H328" s="36"/>
      <c r="I328" s="36"/>
      <c r="J328" s="36"/>
      <c r="K328" s="36"/>
      <c r="L328" s="36"/>
      <c r="M328" s="36"/>
    </row>
    <row r="329" spans="1:13" x14ac:dyDescent="0.4">
      <c r="A329" s="36"/>
      <c r="B329" s="36"/>
      <c r="C329" s="36"/>
      <c r="D329" s="36"/>
      <c r="E329" s="36"/>
      <c r="F329" s="36"/>
      <c r="G329" s="36"/>
      <c r="H329" s="36"/>
      <c r="I329" s="36"/>
      <c r="J329" s="36"/>
      <c r="K329" s="36"/>
      <c r="L329" s="36"/>
      <c r="M329" s="36"/>
    </row>
    <row r="330" spans="1:13" x14ac:dyDescent="0.4">
      <c r="A330" s="36"/>
      <c r="B330" s="36"/>
      <c r="C330" s="36"/>
      <c r="D330" s="36"/>
      <c r="E330" s="36"/>
      <c r="F330" s="36"/>
      <c r="G330" s="36"/>
      <c r="H330" s="36"/>
      <c r="I330" s="36"/>
      <c r="J330" s="36"/>
      <c r="K330" s="36"/>
      <c r="L330" s="36"/>
      <c r="M330" s="36"/>
    </row>
    <row r="331" spans="1:13" x14ac:dyDescent="0.4">
      <c r="A331" s="36"/>
      <c r="B331" s="36"/>
      <c r="C331" s="36"/>
      <c r="D331" s="36"/>
      <c r="E331" s="36"/>
      <c r="F331" s="36"/>
      <c r="G331" s="36"/>
      <c r="H331" s="36"/>
      <c r="I331" s="36"/>
      <c r="J331" s="36"/>
      <c r="K331" s="36"/>
      <c r="L331" s="36"/>
      <c r="M331" s="36"/>
    </row>
    <row r="332" spans="1:13" x14ac:dyDescent="0.4">
      <c r="A332" s="36"/>
      <c r="B332" s="36"/>
      <c r="C332" s="36"/>
      <c r="D332" s="36"/>
      <c r="E332" s="36"/>
      <c r="F332" s="36"/>
      <c r="G332" s="36"/>
      <c r="H332" s="36"/>
      <c r="I332" s="36"/>
      <c r="J332" s="36"/>
      <c r="K332" s="36"/>
      <c r="L332" s="36"/>
      <c r="M332" s="36"/>
    </row>
    <row r="333" spans="1:13" x14ac:dyDescent="0.4">
      <c r="A333" s="36"/>
      <c r="B333" s="36"/>
      <c r="C333" s="36"/>
      <c r="D333" s="36"/>
      <c r="E333" s="36"/>
      <c r="F333" s="36"/>
      <c r="G333" s="36"/>
      <c r="H333" s="36"/>
      <c r="I333" s="36"/>
      <c r="J333" s="36"/>
      <c r="K333" s="36"/>
      <c r="L333" s="36"/>
      <c r="M333" s="36"/>
    </row>
    <row r="334" spans="1:13" x14ac:dyDescent="0.4">
      <c r="A334" s="36"/>
      <c r="B334" s="36"/>
      <c r="C334" s="36"/>
      <c r="D334" s="36"/>
      <c r="E334" s="36"/>
      <c r="F334" s="36"/>
      <c r="G334" s="36"/>
      <c r="H334" s="36"/>
      <c r="I334" s="36"/>
      <c r="J334" s="36"/>
      <c r="K334" s="36"/>
      <c r="L334" s="36"/>
      <c r="M334" s="36"/>
    </row>
    <row r="335" spans="1:13" x14ac:dyDescent="0.4">
      <c r="A335" s="36"/>
      <c r="B335" s="36"/>
      <c r="C335" s="36"/>
      <c r="D335" s="36"/>
      <c r="E335" s="36"/>
      <c r="F335" s="36"/>
      <c r="G335" s="36"/>
      <c r="H335" s="36"/>
      <c r="I335" s="36"/>
      <c r="J335" s="36"/>
      <c r="K335" s="36"/>
      <c r="L335" s="36"/>
      <c r="M335" s="36"/>
    </row>
    <row r="336" spans="1:13" x14ac:dyDescent="0.4">
      <c r="A336" s="36"/>
      <c r="B336" s="36"/>
      <c r="C336" s="36"/>
      <c r="D336" s="36"/>
      <c r="E336" s="36"/>
      <c r="F336" s="36"/>
      <c r="G336" s="36"/>
      <c r="H336" s="36"/>
      <c r="I336" s="36"/>
      <c r="J336" s="36"/>
      <c r="K336" s="36"/>
      <c r="L336" s="36"/>
      <c r="M336" s="36"/>
    </row>
    <row r="337" spans="1:13" x14ac:dyDescent="0.4">
      <c r="A337" s="36"/>
      <c r="B337" s="36"/>
      <c r="C337" s="36"/>
      <c r="D337" s="36"/>
      <c r="E337" s="36"/>
      <c r="F337" s="36"/>
      <c r="G337" s="36"/>
      <c r="H337" s="36"/>
      <c r="I337" s="36"/>
      <c r="J337" s="36"/>
      <c r="K337" s="36"/>
      <c r="L337" s="36"/>
      <c r="M337" s="36"/>
    </row>
    <row r="338" spans="1:13" x14ac:dyDescent="0.4">
      <c r="A338" s="36"/>
      <c r="B338" s="36"/>
      <c r="C338" s="36"/>
      <c r="D338" s="36"/>
      <c r="E338" s="36"/>
      <c r="F338" s="36"/>
      <c r="G338" s="36"/>
      <c r="H338" s="36"/>
      <c r="I338" s="36"/>
      <c r="J338" s="36"/>
      <c r="K338" s="36"/>
      <c r="L338" s="36"/>
      <c r="M338" s="36"/>
    </row>
    <row r="339" spans="1:13" x14ac:dyDescent="0.4">
      <c r="A339" s="36"/>
      <c r="B339" s="36"/>
      <c r="C339" s="36"/>
      <c r="D339" s="36"/>
      <c r="E339" s="36"/>
      <c r="F339" s="36"/>
      <c r="G339" s="36"/>
      <c r="H339" s="36"/>
      <c r="I339" s="36"/>
      <c r="J339" s="36"/>
      <c r="K339" s="36"/>
      <c r="L339" s="36"/>
      <c r="M339" s="36"/>
    </row>
    <row r="340" spans="1:13" x14ac:dyDescent="0.4">
      <c r="A340" s="36"/>
      <c r="B340" s="36"/>
      <c r="C340" s="36"/>
      <c r="D340" s="36"/>
      <c r="E340" s="36"/>
      <c r="F340" s="36"/>
      <c r="G340" s="36"/>
      <c r="H340" s="36"/>
      <c r="I340" s="36"/>
      <c r="J340" s="36"/>
      <c r="K340" s="36"/>
      <c r="L340" s="36"/>
      <c r="M340" s="36"/>
    </row>
    <row r="341" spans="1:13" x14ac:dyDescent="0.4">
      <c r="A341" s="36"/>
      <c r="B341" s="36"/>
      <c r="C341" s="36"/>
      <c r="D341" s="36"/>
      <c r="E341" s="36"/>
      <c r="F341" s="36"/>
      <c r="G341" s="36"/>
      <c r="H341" s="36"/>
      <c r="I341" s="36"/>
      <c r="J341" s="36"/>
      <c r="K341" s="36"/>
      <c r="L341" s="36"/>
      <c r="M341" s="36"/>
    </row>
    <row r="342" spans="1:13" x14ac:dyDescent="0.4">
      <c r="A342" s="36"/>
      <c r="B342" s="36"/>
      <c r="C342" s="36"/>
      <c r="D342" s="36"/>
      <c r="E342" s="36"/>
      <c r="F342" s="36"/>
      <c r="G342" s="36"/>
      <c r="H342" s="36"/>
      <c r="I342" s="36"/>
      <c r="J342" s="36"/>
      <c r="K342" s="36"/>
      <c r="L342" s="36"/>
      <c r="M342" s="36"/>
    </row>
    <row r="343" spans="1:13" x14ac:dyDescent="0.4">
      <c r="A343" s="36"/>
      <c r="B343" s="36"/>
      <c r="C343" s="36"/>
      <c r="D343" s="36"/>
      <c r="E343" s="36"/>
      <c r="F343" s="36"/>
      <c r="G343" s="36"/>
      <c r="H343" s="36"/>
      <c r="I343" s="36"/>
      <c r="J343" s="36"/>
      <c r="K343" s="36"/>
      <c r="L343" s="36"/>
      <c r="M343" s="36"/>
    </row>
    <row r="344" spans="1:13" x14ac:dyDescent="0.4">
      <c r="A344" s="36"/>
      <c r="B344" s="36"/>
      <c r="C344" s="36"/>
      <c r="D344" s="36"/>
      <c r="E344" s="36"/>
      <c r="F344" s="36"/>
      <c r="G344" s="36"/>
      <c r="H344" s="36"/>
      <c r="I344" s="36"/>
      <c r="J344" s="36"/>
      <c r="K344" s="36"/>
      <c r="L344" s="36"/>
      <c r="M344" s="36"/>
    </row>
    <row r="345" spans="1:13" x14ac:dyDescent="0.4">
      <c r="A345" s="36"/>
      <c r="B345" s="36"/>
      <c r="C345" s="36"/>
      <c r="D345" s="36"/>
      <c r="E345" s="36"/>
      <c r="F345" s="36"/>
      <c r="G345" s="36"/>
      <c r="H345" s="36"/>
      <c r="I345" s="36"/>
      <c r="J345" s="36"/>
      <c r="K345" s="36"/>
      <c r="L345" s="36"/>
      <c r="M345" s="36"/>
    </row>
    <row r="346" spans="1:13" x14ac:dyDescent="0.4">
      <c r="A346" s="36"/>
      <c r="B346" s="36"/>
      <c r="C346" s="36"/>
      <c r="D346" s="36"/>
      <c r="E346" s="36"/>
      <c r="F346" s="36"/>
      <c r="G346" s="36"/>
      <c r="H346" s="36"/>
      <c r="I346" s="36"/>
      <c r="J346" s="36"/>
      <c r="K346" s="36"/>
      <c r="L346" s="36"/>
      <c r="M346" s="36"/>
    </row>
    <row r="347" spans="1:13" x14ac:dyDescent="0.4">
      <c r="A347" s="36"/>
      <c r="B347" s="36"/>
      <c r="C347" s="36"/>
      <c r="D347" s="36"/>
      <c r="E347" s="36"/>
      <c r="F347" s="36"/>
      <c r="G347" s="36"/>
      <c r="H347" s="36"/>
      <c r="I347" s="36"/>
      <c r="J347" s="36"/>
      <c r="K347" s="36"/>
      <c r="L347" s="36"/>
      <c r="M347" s="36"/>
    </row>
    <row r="348" spans="1:13" x14ac:dyDescent="0.4">
      <c r="A348" s="36"/>
      <c r="B348" s="36"/>
      <c r="C348" s="36"/>
      <c r="D348" s="36"/>
      <c r="E348" s="36"/>
      <c r="F348" s="36"/>
      <c r="G348" s="36"/>
      <c r="H348" s="36"/>
      <c r="I348" s="36"/>
      <c r="J348" s="36"/>
      <c r="K348" s="36"/>
      <c r="L348" s="36"/>
      <c r="M348" s="36"/>
    </row>
    <row r="349" spans="1:13" x14ac:dyDescent="0.4">
      <c r="A349" s="36"/>
      <c r="B349" s="36"/>
      <c r="C349" s="36"/>
      <c r="D349" s="36"/>
      <c r="E349" s="36"/>
      <c r="F349" s="36"/>
      <c r="G349" s="36"/>
      <c r="H349" s="36"/>
      <c r="I349" s="36"/>
      <c r="J349" s="36"/>
      <c r="K349" s="36"/>
      <c r="L349" s="36"/>
      <c r="M349" s="36"/>
    </row>
    <row r="350" spans="1:13" x14ac:dyDescent="0.4">
      <c r="A350" s="36"/>
      <c r="B350" s="36"/>
      <c r="C350" s="36"/>
      <c r="D350" s="36"/>
      <c r="E350" s="36"/>
      <c r="F350" s="36"/>
      <c r="G350" s="36"/>
      <c r="H350" s="36"/>
      <c r="I350" s="36"/>
      <c r="J350" s="36"/>
      <c r="K350" s="36"/>
      <c r="L350" s="36"/>
      <c r="M350" s="36"/>
    </row>
    <row r="351" spans="1:13" x14ac:dyDescent="0.4">
      <c r="A351" s="36"/>
      <c r="B351" s="36"/>
      <c r="C351" s="36"/>
      <c r="D351" s="36"/>
      <c r="E351" s="36"/>
      <c r="F351" s="36"/>
      <c r="G351" s="36"/>
      <c r="H351" s="36"/>
      <c r="I351" s="36"/>
      <c r="J351" s="36"/>
      <c r="K351" s="36"/>
      <c r="L351" s="36"/>
      <c r="M351" s="36"/>
    </row>
    <row r="352" spans="1:13" x14ac:dyDescent="0.4">
      <c r="A352" s="36"/>
      <c r="B352" s="36"/>
      <c r="C352" s="36"/>
      <c r="D352" s="36"/>
      <c r="E352" s="36"/>
      <c r="F352" s="36"/>
      <c r="G352" s="36"/>
      <c r="H352" s="36"/>
      <c r="I352" s="36"/>
      <c r="J352" s="36"/>
      <c r="K352" s="36"/>
      <c r="L352" s="36"/>
      <c r="M352" s="36"/>
    </row>
    <row r="353" spans="1:13" x14ac:dyDescent="0.4">
      <c r="A353" s="36"/>
      <c r="B353" s="36"/>
      <c r="C353" s="36"/>
      <c r="D353" s="36"/>
      <c r="E353" s="36"/>
      <c r="F353" s="36"/>
      <c r="G353" s="36"/>
      <c r="H353" s="36"/>
      <c r="I353" s="36"/>
      <c r="J353" s="36"/>
      <c r="K353" s="36"/>
      <c r="L353" s="36"/>
      <c r="M353" s="36"/>
    </row>
    <row r="354" spans="1:13" x14ac:dyDescent="0.4">
      <c r="A354" s="36"/>
      <c r="B354" s="36"/>
      <c r="C354" s="36"/>
      <c r="D354" s="36"/>
      <c r="E354" s="36"/>
      <c r="F354" s="36"/>
      <c r="G354" s="36"/>
      <c r="H354" s="36"/>
      <c r="I354" s="36"/>
      <c r="J354" s="36"/>
      <c r="K354" s="36"/>
      <c r="L354" s="36"/>
      <c r="M354" s="36"/>
    </row>
    <row r="355" spans="1:13" x14ac:dyDescent="0.4">
      <c r="A355" s="36"/>
      <c r="B355" s="36"/>
      <c r="C355" s="36"/>
      <c r="D355" s="36"/>
      <c r="E355" s="36"/>
      <c r="F355" s="36"/>
      <c r="G355" s="36"/>
      <c r="H355" s="36"/>
      <c r="I355" s="36"/>
      <c r="J355" s="36"/>
      <c r="K355" s="36"/>
      <c r="L355" s="36"/>
      <c r="M355" s="36"/>
    </row>
    <row r="356" spans="1:13" x14ac:dyDescent="0.4">
      <c r="A356" s="36"/>
      <c r="B356" s="36"/>
      <c r="C356" s="36"/>
      <c r="D356" s="36"/>
      <c r="E356" s="36"/>
      <c r="F356" s="36"/>
      <c r="G356" s="36"/>
      <c r="H356" s="36"/>
      <c r="I356" s="36"/>
      <c r="J356" s="36"/>
      <c r="K356" s="36"/>
      <c r="L356" s="36"/>
      <c r="M356" s="36"/>
    </row>
    <row r="357" spans="1:13" x14ac:dyDescent="0.4">
      <c r="A357" s="36"/>
      <c r="B357" s="36"/>
      <c r="C357" s="36"/>
      <c r="D357" s="36"/>
      <c r="E357" s="36"/>
      <c r="F357" s="36"/>
      <c r="G357" s="36"/>
      <c r="H357" s="36"/>
      <c r="I357" s="36"/>
      <c r="J357" s="36"/>
      <c r="K357" s="36"/>
      <c r="L357" s="36"/>
      <c r="M357" s="36"/>
    </row>
    <row r="358" spans="1:13" x14ac:dyDescent="0.4">
      <c r="A358" s="36"/>
      <c r="B358" s="36"/>
      <c r="C358" s="36"/>
      <c r="D358" s="36"/>
      <c r="E358" s="36"/>
      <c r="F358" s="36"/>
      <c r="G358" s="36"/>
      <c r="H358" s="36"/>
      <c r="I358" s="36"/>
      <c r="J358" s="36"/>
      <c r="K358" s="36"/>
      <c r="L358" s="36"/>
      <c r="M358" s="36"/>
    </row>
    <row r="359" spans="1:13" x14ac:dyDescent="0.4">
      <c r="A359" s="36"/>
      <c r="B359" s="36"/>
      <c r="C359" s="36"/>
      <c r="D359" s="36"/>
      <c r="E359" s="36"/>
      <c r="F359" s="36"/>
      <c r="G359" s="36"/>
      <c r="H359" s="36"/>
      <c r="I359" s="36"/>
      <c r="J359" s="36"/>
      <c r="K359" s="36"/>
      <c r="L359" s="36"/>
      <c r="M359" s="36"/>
    </row>
    <row r="360" spans="1:13" x14ac:dyDescent="0.4">
      <c r="A360" s="36"/>
      <c r="B360" s="36"/>
      <c r="C360" s="36"/>
      <c r="D360" s="36"/>
      <c r="E360" s="36"/>
      <c r="F360" s="36"/>
      <c r="G360" s="36"/>
      <c r="H360" s="36"/>
      <c r="I360" s="36"/>
      <c r="J360" s="36"/>
      <c r="K360" s="36"/>
      <c r="L360" s="36"/>
      <c r="M360" s="36"/>
    </row>
    <row r="361" spans="1:13" x14ac:dyDescent="0.4">
      <c r="A361" s="36"/>
      <c r="B361" s="36"/>
      <c r="C361" s="36"/>
      <c r="D361" s="36"/>
      <c r="E361" s="36"/>
      <c r="F361" s="36"/>
      <c r="G361" s="36"/>
      <c r="H361" s="36"/>
      <c r="I361" s="36"/>
      <c r="J361" s="36"/>
      <c r="K361" s="36"/>
      <c r="L361" s="36"/>
      <c r="M361" s="36"/>
    </row>
    <row r="362" spans="1:13" x14ac:dyDescent="0.4">
      <c r="A362" s="36"/>
      <c r="B362" s="36"/>
      <c r="C362" s="36"/>
      <c r="D362" s="36"/>
      <c r="E362" s="36"/>
      <c r="F362" s="36"/>
      <c r="G362" s="36"/>
      <c r="H362" s="36"/>
      <c r="I362" s="36"/>
      <c r="J362" s="36"/>
      <c r="K362" s="36"/>
      <c r="L362" s="36"/>
      <c r="M362" s="36"/>
    </row>
    <row r="363" spans="1:13" x14ac:dyDescent="0.4">
      <c r="A363" s="36"/>
      <c r="B363" s="36"/>
      <c r="C363" s="36"/>
      <c r="D363" s="36"/>
      <c r="E363" s="36"/>
      <c r="F363" s="36"/>
      <c r="G363" s="36"/>
      <c r="H363" s="36"/>
      <c r="I363" s="36"/>
      <c r="J363" s="36"/>
      <c r="K363" s="36"/>
      <c r="L363" s="36"/>
      <c r="M363" s="36"/>
    </row>
    <row r="364" spans="1:13" x14ac:dyDescent="0.4">
      <c r="A364" s="36"/>
      <c r="B364" s="36"/>
      <c r="C364" s="36"/>
      <c r="D364" s="36"/>
      <c r="E364" s="36"/>
      <c r="F364" s="36"/>
      <c r="G364" s="36"/>
      <c r="H364" s="36"/>
      <c r="I364" s="36"/>
      <c r="J364" s="36"/>
      <c r="K364" s="36"/>
      <c r="L364" s="36"/>
      <c r="M364" s="36"/>
    </row>
    <row r="365" spans="1:13" x14ac:dyDescent="0.4">
      <c r="A365" s="36"/>
      <c r="B365" s="36"/>
      <c r="C365" s="36"/>
      <c r="D365" s="36"/>
      <c r="E365" s="36"/>
      <c r="F365" s="36"/>
      <c r="G365" s="36"/>
      <c r="H365" s="36"/>
      <c r="I365" s="36"/>
      <c r="J365" s="36"/>
      <c r="K365" s="36"/>
      <c r="L365" s="36"/>
      <c r="M365" s="36"/>
    </row>
    <row r="366" spans="1:13" x14ac:dyDescent="0.4">
      <c r="A366" s="36"/>
      <c r="B366" s="36"/>
      <c r="C366" s="36"/>
      <c r="D366" s="36"/>
      <c r="E366" s="36"/>
      <c r="F366" s="36"/>
      <c r="G366" s="36"/>
      <c r="H366" s="36"/>
      <c r="I366" s="36"/>
      <c r="J366" s="36"/>
      <c r="K366" s="36"/>
      <c r="L366" s="36"/>
      <c r="M366" s="36"/>
    </row>
    <row r="367" spans="1:13" x14ac:dyDescent="0.4">
      <c r="A367" s="36"/>
      <c r="B367" s="36"/>
      <c r="C367" s="36"/>
      <c r="D367" s="36"/>
      <c r="E367" s="36"/>
      <c r="F367" s="36"/>
      <c r="G367" s="36"/>
      <c r="H367" s="36"/>
      <c r="I367" s="36"/>
      <c r="J367" s="36"/>
      <c r="K367" s="36"/>
      <c r="L367" s="36"/>
      <c r="M367" s="36"/>
    </row>
    <row r="368" spans="1:13" x14ac:dyDescent="0.4">
      <c r="A368" s="36"/>
      <c r="B368" s="36"/>
      <c r="C368" s="36"/>
      <c r="D368" s="36"/>
      <c r="E368" s="36"/>
      <c r="F368" s="36"/>
      <c r="G368" s="36"/>
      <c r="H368" s="36"/>
      <c r="I368" s="36"/>
      <c r="J368" s="36"/>
      <c r="K368" s="36"/>
      <c r="L368" s="36"/>
      <c r="M368" s="36"/>
    </row>
    <row r="369" spans="1:13" x14ac:dyDescent="0.4">
      <c r="A369" s="36"/>
      <c r="B369" s="36"/>
      <c r="C369" s="36"/>
      <c r="D369" s="36"/>
      <c r="E369" s="36"/>
      <c r="F369" s="36"/>
      <c r="G369" s="36"/>
      <c r="H369" s="36"/>
      <c r="I369" s="36"/>
      <c r="J369" s="36"/>
      <c r="K369" s="36"/>
      <c r="L369" s="36"/>
      <c r="M369" s="36"/>
    </row>
    <row r="370" spans="1:13" x14ac:dyDescent="0.4">
      <c r="A370" s="36"/>
      <c r="B370" s="36"/>
      <c r="C370" s="36"/>
      <c r="D370" s="36"/>
      <c r="E370" s="36"/>
      <c r="F370" s="36"/>
      <c r="G370" s="36"/>
      <c r="H370" s="36"/>
      <c r="I370" s="36"/>
      <c r="J370" s="36"/>
      <c r="K370" s="36"/>
      <c r="L370" s="36"/>
      <c r="M370" s="36"/>
    </row>
    <row r="371" spans="1:13" x14ac:dyDescent="0.4">
      <c r="A371" s="36"/>
      <c r="B371" s="36"/>
      <c r="C371" s="36"/>
      <c r="D371" s="36"/>
      <c r="E371" s="36"/>
      <c r="F371" s="36"/>
      <c r="G371" s="36"/>
      <c r="H371" s="36"/>
      <c r="I371" s="36"/>
      <c r="J371" s="36"/>
      <c r="K371" s="36"/>
      <c r="L371" s="36"/>
      <c r="M371" s="36"/>
    </row>
    <row r="372" spans="1:13" x14ac:dyDescent="0.4">
      <c r="A372" s="36"/>
      <c r="B372" s="36"/>
      <c r="C372" s="36"/>
      <c r="D372" s="36"/>
      <c r="E372" s="36"/>
      <c r="F372" s="36"/>
      <c r="G372" s="36"/>
      <c r="H372" s="36"/>
      <c r="I372" s="36"/>
      <c r="J372" s="36"/>
      <c r="K372" s="36"/>
      <c r="L372" s="36"/>
      <c r="M372" s="36"/>
    </row>
    <row r="373" spans="1:13" x14ac:dyDescent="0.4">
      <c r="A373" s="36"/>
      <c r="B373" s="36"/>
      <c r="C373" s="36"/>
      <c r="D373" s="36"/>
      <c r="E373" s="36"/>
      <c r="F373" s="36"/>
      <c r="G373" s="36"/>
      <c r="H373" s="36"/>
      <c r="I373" s="36"/>
      <c r="J373" s="36"/>
      <c r="K373" s="36"/>
      <c r="L373" s="36"/>
      <c r="M373" s="36"/>
    </row>
    <row r="374" spans="1:13" x14ac:dyDescent="0.4">
      <c r="A374" s="36"/>
      <c r="B374" s="36"/>
      <c r="C374" s="36"/>
      <c r="D374" s="36"/>
      <c r="E374" s="36"/>
      <c r="F374" s="36"/>
      <c r="G374" s="36"/>
      <c r="H374" s="36"/>
      <c r="I374" s="36"/>
      <c r="J374" s="36"/>
      <c r="K374" s="36"/>
      <c r="L374" s="36"/>
      <c r="M374" s="36"/>
    </row>
    <row r="375" spans="1:13" x14ac:dyDescent="0.4">
      <c r="A375" s="36"/>
      <c r="B375" s="36"/>
      <c r="C375" s="36"/>
      <c r="D375" s="36"/>
      <c r="E375" s="36"/>
      <c r="F375" s="36"/>
      <c r="G375" s="36"/>
      <c r="H375" s="36"/>
      <c r="I375" s="36"/>
      <c r="J375" s="36"/>
      <c r="K375" s="36"/>
      <c r="L375" s="36"/>
      <c r="M375" s="36"/>
    </row>
    <row r="376" spans="1:13" x14ac:dyDescent="0.4">
      <c r="A376" s="36"/>
      <c r="B376" s="36"/>
      <c r="C376" s="36"/>
      <c r="D376" s="36"/>
      <c r="E376" s="36"/>
      <c r="F376" s="36"/>
      <c r="G376" s="36"/>
      <c r="H376" s="36"/>
      <c r="I376" s="36"/>
      <c r="J376" s="36"/>
      <c r="K376" s="36"/>
      <c r="L376" s="36"/>
      <c r="M376" s="36"/>
    </row>
    <row r="377" spans="1:13" x14ac:dyDescent="0.4">
      <c r="A377" s="36"/>
      <c r="B377" s="36"/>
      <c r="C377" s="36"/>
      <c r="D377" s="36"/>
      <c r="E377" s="36"/>
      <c r="F377" s="36"/>
      <c r="G377" s="36"/>
      <c r="H377" s="36"/>
      <c r="I377" s="36"/>
      <c r="J377" s="36"/>
      <c r="K377" s="36"/>
      <c r="L377" s="36"/>
      <c r="M377" s="36"/>
    </row>
    <row r="378" spans="1:13" x14ac:dyDescent="0.4">
      <c r="A378" s="36"/>
      <c r="B378" s="36"/>
      <c r="C378" s="36"/>
      <c r="D378" s="36"/>
      <c r="E378" s="36"/>
      <c r="F378" s="36"/>
      <c r="G378" s="36"/>
      <c r="H378" s="36"/>
      <c r="I378" s="36"/>
      <c r="J378" s="36"/>
      <c r="K378" s="36"/>
      <c r="L378" s="36"/>
      <c r="M378" s="36"/>
    </row>
    <row r="379" spans="1:13" x14ac:dyDescent="0.4">
      <c r="A379" s="36"/>
      <c r="B379" s="36"/>
      <c r="C379" s="36"/>
      <c r="D379" s="36"/>
      <c r="E379" s="36"/>
      <c r="F379" s="36"/>
      <c r="G379" s="36"/>
      <c r="H379" s="36"/>
      <c r="I379" s="36"/>
      <c r="J379" s="36"/>
      <c r="K379" s="36"/>
      <c r="L379" s="36"/>
      <c r="M379" s="36"/>
    </row>
    <row r="380" spans="1:13" x14ac:dyDescent="0.4">
      <c r="A380" s="36"/>
      <c r="B380" s="36"/>
      <c r="C380" s="36"/>
      <c r="D380" s="36"/>
      <c r="E380" s="36"/>
      <c r="F380" s="36"/>
      <c r="G380" s="36"/>
      <c r="H380" s="36"/>
      <c r="I380" s="36"/>
      <c r="J380" s="36"/>
      <c r="K380" s="36"/>
      <c r="L380" s="36"/>
      <c r="M380" s="36"/>
    </row>
    <row r="381" spans="1:13" x14ac:dyDescent="0.4">
      <c r="A381" s="36"/>
      <c r="B381" s="36"/>
      <c r="C381" s="36"/>
      <c r="D381" s="36"/>
      <c r="E381" s="36"/>
      <c r="F381" s="36"/>
      <c r="G381" s="36"/>
      <c r="H381" s="36"/>
      <c r="I381" s="36"/>
      <c r="J381" s="36"/>
      <c r="K381" s="36"/>
      <c r="L381" s="36"/>
      <c r="M381" s="36"/>
    </row>
    <row r="382" spans="1:13" x14ac:dyDescent="0.4">
      <c r="A382" s="36"/>
      <c r="B382" s="36"/>
      <c r="C382" s="36"/>
      <c r="D382" s="36"/>
      <c r="E382" s="36"/>
      <c r="F382" s="36"/>
      <c r="G382" s="36"/>
      <c r="H382" s="36"/>
      <c r="I382" s="36"/>
      <c r="J382" s="36"/>
      <c r="K382" s="36"/>
      <c r="L382" s="36"/>
      <c r="M382" s="36"/>
    </row>
    <row r="383" spans="1:13" x14ac:dyDescent="0.4">
      <c r="A383" s="36"/>
      <c r="B383" s="36"/>
      <c r="C383" s="36"/>
      <c r="D383" s="36"/>
      <c r="E383" s="36"/>
      <c r="F383" s="36"/>
      <c r="G383" s="36"/>
      <c r="H383" s="36"/>
      <c r="I383" s="36"/>
      <c r="J383" s="36"/>
      <c r="K383" s="36"/>
      <c r="L383" s="36"/>
      <c r="M383" s="36"/>
    </row>
    <row r="384" spans="1:13" x14ac:dyDescent="0.4">
      <c r="A384" s="36"/>
      <c r="B384" s="36"/>
      <c r="C384" s="36"/>
      <c r="D384" s="36"/>
      <c r="E384" s="36"/>
      <c r="F384" s="36"/>
      <c r="G384" s="36"/>
      <c r="H384" s="36"/>
      <c r="I384" s="36"/>
      <c r="J384" s="36"/>
      <c r="K384" s="36"/>
      <c r="L384" s="36"/>
      <c r="M384" s="36"/>
    </row>
    <row r="385" spans="1:13" x14ac:dyDescent="0.4">
      <c r="A385" s="36"/>
      <c r="B385" s="36"/>
      <c r="C385" s="36"/>
      <c r="D385" s="36"/>
      <c r="E385" s="36"/>
      <c r="F385" s="36"/>
      <c r="G385" s="36"/>
      <c r="H385" s="36"/>
      <c r="I385" s="36"/>
      <c r="J385" s="36"/>
      <c r="K385" s="36"/>
      <c r="L385" s="36"/>
      <c r="M385" s="36"/>
    </row>
    <row r="386" spans="1:13" x14ac:dyDescent="0.4">
      <c r="A386" s="36"/>
      <c r="B386" s="36"/>
      <c r="C386" s="36"/>
      <c r="D386" s="36"/>
      <c r="E386" s="36"/>
      <c r="F386" s="36"/>
      <c r="G386" s="36"/>
      <c r="H386" s="36"/>
      <c r="I386" s="36"/>
      <c r="J386" s="36"/>
      <c r="K386" s="36"/>
      <c r="L386" s="36"/>
      <c r="M386" s="36"/>
    </row>
    <row r="387" spans="1:13" x14ac:dyDescent="0.4">
      <c r="A387" s="36"/>
      <c r="B387" s="36"/>
      <c r="C387" s="36"/>
      <c r="D387" s="36"/>
      <c r="E387" s="36"/>
      <c r="F387" s="36"/>
      <c r="G387" s="36"/>
      <c r="H387" s="36"/>
      <c r="I387" s="36"/>
      <c r="J387" s="36"/>
      <c r="K387" s="36"/>
      <c r="L387" s="36"/>
      <c r="M387" s="36"/>
    </row>
    <row r="388" spans="1:13" x14ac:dyDescent="0.4">
      <c r="A388" s="36"/>
      <c r="B388" s="36"/>
      <c r="C388" s="36"/>
      <c r="D388" s="36"/>
      <c r="E388" s="36"/>
      <c r="F388" s="36"/>
      <c r="G388" s="36"/>
      <c r="H388" s="36"/>
      <c r="I388" s="36"/>
      <c r="J388" s="36"/>
      <c r="K388" s="36"/>
      <c r="L388" s="36"/>
      <c r="M388" s="36"/>
    </row>
    <row r="389" spans="1:13" x14ac:dyDescent="0.4">
      <c r="A389" s="36"/>
      <c r="B389" s="36"/>
      <c r="C389" s="36"/>
      <c r="D389" s="36"/>
      <c r="E389" s="36"/>
      <c r="F389" s="36"/>
      <c r="G389" s="36"/>
      <c r="H389" s="36"/>
      <c r="I389" s="36"/>
      <c r="J389" s="36"/>
      <c r="K389" s="36"/>
      <c r="L389" s="36"/>
      <c r="M389" s="36"/>
    </row>
    <row r="390" spans="1:13" x14ac:dyDescent="0.4">
      <c r="A390" s="36"/>
      <c r="B390" s="36"/>
      <c r="C390" s="36"/>
      <c r="D390" s="36"/>
      <c r="E390" s="36"/>
      <c r="F390" s="36"/>
      <c r="G390" s="36"/>
      <c r="H390" s="36"/>
      <c r="I390" s="36"/>
      <c r="J390" s="36"/>
      <c r="K390" s="36"/>
      <c r="L390" s="36"/>
      <c r="M390" s="36"/>
    </row>
    <row r="391" spans="1:13" x14ac:dyDescent="0.4">
      <c r="A391" s="36"/>
      <c r="B391" s="36"/>
      <c r="C391" s="36"/>
      <c r="D391" s="36"/>
      <c r="E391" s="36"/>
      <c r="F391" s="36"/>
      <c r="G391" s="36"/>
      <c r="H391" s="36"/>
      <c r="I391" s="36"/>
      <c r="J391" s="36"/>
      <c r="K391" s="36"/>
      <c r="L391" s="36"/>
      <c r="M391" s="36"/>
    </row>
    <row r="392" spans="1:13" x14ac:dyDescent="0.4">
      <c r="A392" s="36"/>
      <c r="B392" s="36"/>
      <c r="C392" s="36"/>
      <c r="D392" s="36"/>
      <c r="E392" s="36"/>
      <c r="F392" s="36"/>
      <c r="G392" s="36"/>
      <c r="H392" s="36"/>
      <c r="I392" s="36"/>
      <c r="J392" s="36"/>
      <c r="K392" s="36"/>
      <c r="L392" s="36"/>
      <c r="M392" s="36"/>
    </row>
    <row r="393" spans="1:13" x14ac:dyDescent="0.4">
      <c r="A393" s="36"/>
      <c r="B393" s="36"/>
      <c r="C393" s="36"/>
      <c r="D393" s="36"/>
      <c r="E393" s="36"/>
      <c r="F393" s="36"/>
      <c r="G393" s="36"/>
      <c r="H393" s="36"/>
      <c r="I393" s="36"/>
      <c r="J393" s="36"/>
      <c r="K393" s="36"/>
      <c r="L393" s="36"/>
      <c r="M393" s="36"/>
    </row>
    <row r="394" spans="1:13" x14ac:dyDescent="0.4">
      <c r="A394" s="36"/>
      <c r="B394" s="36"/>
      <c r="C394" s="36"/>
      <c r="D394" s="36"/>
      <c r="E394" s="36"/>
      <c r="F394" s="36"/>
      <c r="G394" s="36"/>
      <c r="H394" s="36"/>
      <c r="I394" s="36"/>
      <c r="J394" s="36"/>
      <c r="K394" s="36"/>
      <c r="L394" s="36"/>
      <c r="M394" s="36"/>
    </row>
    <row r="395" spans="1:13" x14ac:dyDescent="0.4">
      <c r="A395" s="36"/>
      <c r="B395" s="36"/>
      <c r="C395" s="36"/>
      <c r="D395" s="36"/>
      <c r="E395" s="36"/>
      <c r="F395" s="36"/>
      <c r="G395" s="36"/>
      <c r="H395" s="36"/>
      <c r="I395" s="36"/>
      <c r="J395" s="36"/>
      <c r="K395" s="36"/>
      <c r="L395" s="36"/>
      <c r="M395" s="36"/>
    </row>
    <row r="396" spans="1:13" x14ac:dyDescent="0.4">
      <c r="A396" s="36"/>
      <c r="B396" s="36"/>
      <c r="C396" s="36"/>
      <c r="D396" s="36"/>
      <c r="E396" s="36"/>
      <c r="F396" s="36"/>
      <c r="G396" s="36"/>
      <c r="H396" s="36"/>
      <c r="I396" s="36"/>
      <c r="J396" s="36"/>
      <c r="K396" s="36"/>
      <c r="L396" s="36"/>
      <c r="M396" s="36"/>
    </row>
    <row r="397" spans="1:13" x14ac:dyDescent="0.4">
      <c r="A397" s="36"/>
      <c r="B397" s="36"/>
      <c r="C397" s="36"/>
      <c r="D397" s="36"/>
      <c r="E397" s="36"/>
      <c r="F397" s="36"/>
      <c r="G397" s="36"/>
      <c r="H397" s="36"/>
      <c r="I397" s="36"/>
      <c r="J397" s="36"/>
      <c r="K397" s="36"/>
      <c r="L397" s="36"/>
      <c r="M397" s="36"/>
    </row>
    <row r="398" spans="1:13" x14ac:dyDescent="0.4">
      <c r="A398" s="36"/>
      <c r="B398" s="36"/>
      <c r="C398" s="36"/>
      <c r="D398" s="36"/>
      <c r="E398" s="36"/>
      <c r="F398" s="36"/>
      <c r="G398" s="36"/>
      <c r="H398" s="36"/>
      <c r="I398" s="36"/>
      <c r="J398" s="36"/>
      <c r="K398" s="36"/>
      <c r="L398" s="36"/>
      <c r="M398" s="36"/>
    </row>
    <row r="399" spans="1:13" x14ac:dyDescent="0.4">
      <c r="A399" s="36"/>
      <c r="B399" s="36"/>
      <c r="C399" s="36"/>
      <c r="D399" s="36"/>
      <c r="E399" s="36"/>
      <c r="F399" s="36"/>
      <c r="G399" s="36"/>
      <c r="H399" s="36"/>
      <c r="I399" s="36"/>
      <c r="J399" s="36"/>
      <c r="K399" s="36"/>
      <c r="L399" s="36"/>
      <c r="M399" s="36"/>
    </row>
    <row r="400" spans="1:13" x14ac:dyDescent="0.4">
      <c r="A400" s="36"/>
      <c r="B400" s="36"/>
      <c r="C400" s="36"/>
      <c r="D400" s="36"/>
      <c r="E400" s="36"/>
      <c r="F400" s="36"/>
      <c r="G400" s="36"/>
      <c r="H400" s="36"/>
      <c r="I400" s="36"/>
      <c r="J400" s="36"/>
      <c r="K400" s="36"/>
      <c r="L400" s="36"/>
      <c r="M400" s="36"/>
    </row>
    <row r="401" spans="1:13" x14ac:dyDescent="0.4">
      <c r="A401" s="36"/>
      <c r="B401" s="36"/>
      <c r="C401" s="36"/>
      <c r="D401" s="36"/>
      <c r="E401" s="36"/>
      <c r="F401" s="36"/>
      <c r="G401" s="36"/>
      <c r="H401" s="36"/>
      <c r="I401" s="36"/>
      <c r="J401" s="36"/>
      <c r="K401" s="36"/>
      <c r="L401" s="36"/>
      <c r="M401" s="36"/>
    </row>
    <row r="402" spans="1:13" x14ac:dyDescent="0.4">
      <c r="A402" s="36"/>
      <c r="B402" s="36"/>
      <c r="C402" s="36"/>
      <c r="D402" s="36"/>
      <c r="E402" s="36"/>
      <c r="F402" s="36"/>
      <c r="G402" s="36"/>
      <c r="H402" s="36"/>
      <c r="I402" s="36"/>
      <c r="J402" s="36"/>
      <c r="K402" s="36"/>
      <c r="L402" s="36"/>
      <c r="M402" s="36"/>
    </row>
    <row r="403" spans="1:13" x14ac:dyDescent="0.4">
      <c r="A403" s="36"/>
      <c r="B403" s="36"/>
      <c r="C403" s="36"/>
      <c r="D403" s="36"/>
      <c r="E403" s="36"/>
      <c r="F403" s="36"/>
      <c r="G403" s="36"/>
      <c r="H403" s="36"/>
      <c r="I403" s="36"/>
      <c r="J403" s="36"/>
      <c r="K403" s="36"/>
      <c r="L403" s="36"/>
      <c r="M403" s="36"/>
    </row>
    <row r="404" spans="1:13" x14ac:dyDescent="0.4">
      <c r="A404" s="36"/>
      <c r="B404" s="36"/>
      <c r="C404" s="36"/>
      <c r="D404" s="36"/>
      <c r="E404" s="36"/>
      <c r="F404" s="36"/>
      <c r="G404" s="36"/>
      <c r="H404" s="36"/>
      <c r="I404" s="36"/>
      <c r="J404" s="36"/>
      <c r="K404" s="36"/>
      <c r="L404" s="36"/>
      <c r="M404" s="36"/>
    </row>
    <row r="405" spans="1:13" x14ac:dyDescent="0.4">
      <c r="A405" s="36"/>
      <c r="B405" s="36"/>
      <c r="C405" s="36"/>
      <c r="D405" s="36"/>
      <c r="E405" s="36"/>
      <c r="F405" s="36"/>
      <c r="G405" s="36"/>
      <c r="H405" s="36"/>
      <c r="I405" s="36"/>
      <c r="J405" s="36"/>
      <c r="K405" s="36"/>
      <c r="L405" s="36"/>
      <c r="M405" s="36"/>
    </row>
    <row r="406" spans="1:13" x14ac:dyDescent="0.4">
      <c r="A406" s="36"/>
      <c r="B406" s="36"/>
      <c r="C406" s="36"/>
      <c r="D406" s="36"/>
      <c r="E406" s="36"/>
      <c r="F406" s="36"/>
      <c r="G406" s="36"/>
      <c r="H406" s="36"/>
      <c r="I406" s="36"/>
      <c r="J406" s="36"/>
      <c r="K406" s="36"/>
      <c r="L406" s="36"/>
      <c r="M406" s="36"/>
    </row>
    <row r="407" spans="1:13" x14ac:dyDescent="0.4">
      <c r="A407" s="36"/>
      <c r="B407" s="36"/>
      <c r="C407" s="36"/>
      <c r="D407" s="36"/>
      <c r="E407" s="36"/>
      <c r="F407" s="36"/>
      <c r="G407" s="36"/>
      <c r="H407" s="36"/>
      <c r="I407" s="36"/>
      <c r="J407" s="36"/>
      <c r="K407" s="36"/>
      <c r="L407" s="36"/>
      <c r="M407" s="36"/>
    </row>
    <row r="408" spans="1:13" x14ac:dyDescent="0.4">
      <c r="A408" s="36"/>
      <c r="B408" s="36"/>
      <c r="C408" s="36"/>
      <c r="D408" s="36"/>
      <c r="E408" s="36"/>
      <c r="F408" s="36"/>
      <c r="G408" s="36"/>
      <c r="H408" s="36"/>
      <c r="I408" s="36"/>
      <c r="J408" s="36"/>
      <c r="K408" s="36"/>
      <c r="L408" s="36"/>
      <c r="M408" s="36"/>
    </row>
    <row r="409" spans="1:13" x14ac:dyDescent="0.4">
      <c r="A409" s="36"/>
      <c r="B409" s="36"/>
      <c r="C409" s="36"/>
      <c r="D409" s="36"/>
      <c r="E409" s="36"/>
      <c r="F409" s="36"/>
      <c r="G409" s="36"/>
      <c r="H409" s="36"/>
      <c r="I409" s="36"/>
      <c r="J409" s="36"/>
      <c r="K409" s="36"/>
      <c r="L409" s="36"/>
      <c r="M409" s="36"/>
    </row>
    <row r="410" spans="1:13" x14ac:dyDescent="0.4">
      <c r="A410" s="36"/>
      <c r="B410" s="36"/>
      <c r="C410" s="36"/>
      <c r="D410" s="36"/>
      <c r="E410" s="36"/>
      <c r="F410" s="36"/>
      <c r="G410" s="36"/>
      <c r="H410" s="36"/>
      <c r="I410" s="36"/>
      <c r="J410" s="36"/>
      <c r="K410" s="36"/>
      <c r="L410" s="36"/>
      <c r="M410" s="36"/>
    </row>
    <row r="411" spans="1:13" x14ac:dyDescent="0.4">
      <c r="A411" s="36"/>
      <c r="B411" s="36"/>
      <c r="C411" s="36"/>
      <c r="D411" s="36"/>
      <c r="E411" s="36"/>
      <c r="F411" s="36"/>
      <c r="G411" s="36"/>
      <c r="H411" s="36"/>
      <c r="I411" s="36"/>
      <c r="J411" s="36"/>
      <c r="K411" s="36"/>
      <c r="L411" s="36"/>
      <c r="M411" s="36"/>
    </row>
    <row r="412" spans="1:13" x14ac:dyDescent="0.4">
      <c r="A412" s="36"/>
      <c r="B412" s="36"/>
      <c r="C412" s="36"/>
      <c r="D412" s="36"/>
      <c r="E412" s="36"/>
      <c r="F412" s="36"/>
      <c r="G412" s="36"/>
      <c r="H412" s="36"/>
      <c r="I412" s="36"/>
      <c r="J412" s="36"/>
      <c r="K412" s="36"/>
      <c r="L412" s="36"/>
      <c r="M412" s="36"/>
    </row>
    <row r="413" spans="1:13" x14ac:dyDescent="0.4">
      <c r="A413" s="36"/>
      <c r="B413" s="36"/>
      <c r="C413" s="36"/>
      <c r="D413" s="36"/>
      <c r="E413" s="36"/>
      <c r="F413" s="36"/>
      <c r="G413" s="36"/>
      <c r="H413" s="36"/>
      <c r="I413" s="36"/>
      <c r="J413" s="36"/>
      <c r="K413" s="36"/>
      <c r="L413" s="36"/>
      <c r="M413" s="36"/>
    </row>
    <row r="414" spans="1:13" x14ac:dyDescent="0.4">
      <c r="A414" s="36"/>
      <c r="B414" s="36"/>
      <c r="C414" s="36"/>
      <c r="D414" s="36"/>
      <c r="E414" s="36"/>
      <c r="F414" s="36"/>
      <c r="G414" s="36"/>
      <c r="H414" s="36"/>
      <c r="I414" s="36"/>
      <c r="J414" s="36"/>
      <c r="K414" s="36"/>
      <c r="L414" s="36"/>
      <c r="M414" s="36"/>
    </row>
    <row r="415" spans="1:13" x14ac:dyDescent="0.4">
      <c r="A415" s="36"/>
      <c r="B415" s="36"/>
      <c r="C415" s="36"/>
      <c r="D415" s="36"/>
      <c r="E415" s="36"/>
      <c r="F415" s="36"/>
      <c r="G415" s="36"/>
      <c r="H415" s="36"/>
      <c r="I415" s="36"/>
      <c r="J415" s="36"/>
      <c r="K415" s="36"/>
      <c r="L415" s="36"/>
      <c r="M415" s="36"/>
    </row>
    <row r="416" spans="1:13" x14ac:dyDescent="0.4">
      <c r="A416" s="36"/>
      <c r="B416" s="36"/>
      <c r="C416" s="36"/>
      <c r="D416" s="36"/>
      <c r="E416" s="36"/>
      <c r="F416" s="36"/>
      <c r="G416" s="36"/>
      <c r="H416" s="36"/>
      <c r="I416" s="36"/>
      <c r="J416" s="36"/>
      <c r="K416" s="36"/>
      <c r="L416" s="36"/>
      <c r="M416" s="36"/>
    </row>
    <row r="417" spans="1:13" x14ac:dyDescent="0.4">
      <c r="A417" s="36"/>
      <c r="B417" s="36"/>
      <c r="C417" s="36"/>
      <c r="D417" s="36"/>
      <c r="E417" s="36"/>
      <c r="F417" s="36"/>
      <c r="G417" s="36"/>
      <c r="H417" s="36"/>
      <c r="I417" s="36"/>
      <c r="J417" s="36"/>
      <c r="K417" s="36"/>
      <c r="L417" s="36"/>
      <c r="M417" s="36"/>
    </row>
    <row r="418" spans="1:13" x14ac:dyDescent="0.4">
      <c r="A418" s="36"/>
      <c r="B418" s="36"/>
      <c r="C418" s="36"/>
      <c r="D418" s="36"/>
      <c r="E418" s="36"/>
      <c r="F418" s="36"/>
      <c r="G418" s="36"/>
      <c r="H418" s="36"/>
      <c r="I418" s="36"/>
      <c r="J418" s="36"/>
      <c r="K418" s="36"/>
      <c r="L418" s="36"/>
      <c r="M418" s="36"/>
    </row>
    <row r="419" spans="1:13" x14ac:dyDescent="0.4">
      <c r="A419" s="36"/>
      <c r="B419" s="36"/>
      <c r="C419" s="36"/>
      <c r="D419" s="36"/>
      <c r="E419" s="36"/>
      <c r="F419" s="36"/>
      <c r="G419" s="36"/>
      <c r="H419" s="36"/>
      <c r="I419" s="36"/>
      <c r="J419" s="36"/>
      <c r="K419" s="36"/>
      <c r="L419" s="36"/>
      <c r="M419" s="36"/>
    </row>
    <row r="420" spans="1:13" x14ac:dyDescent="0.4">
      <c r="A420" s="36"/>
      <c r="B420" s="36"/>
      <c r="C420" s="36"/>
      <c r="D420" s="36"/>
      <c r="E420" s="36"/>
      <c r="F420" s="36"/>
      <c r="G420" s="36"/>
      <c r="H420" s="36"/>
      <c r="I420" s="36"/>
      <c r="J420" s="36"/>
      <c r="K420" s="36"/>
      <c r="L420" s="36"/>
      <c r="M420" s="36"/>
    </row>
    <row r="421" spans="1:13" x14ac:dyDescent="0.4">
      <c r="A421" s="36"/>
      <c r="B421" s="36"/>
      <c r="C421" s="36"/>
      <c r="D421" s="36"/>
      <c r="E421" s="36"/>
      <c r="F421" s="36"/>
      <c r="G421" s="36"/>
      <c r="H421" s="36"/>
      <c r="I421" s="36"/>
      <c r="J421" s="36"/>
      <c r="K421" s="36"/>
      <c r="L421" s="36"/>
      <c r="M421" s="36"/>
    </row>
    <row r="422" spans="1:13" x14ac:dyDescent="0.4">
      <c r="A422" s="36"/>
      <c r="B422" s="36"/>
      <c r="C422" s="36"/>
      <c r="D422" s="36"/>
      <c r="E422" s="36"/>
      <c r="F422" s="36"/>
      <c r="G422" s="36"/>
      <c r="H422" s="36"/>
      <c r="I422" s="36"/>
      <c r="J422" s="36"/>
      <c r="K422" s="36"/>
      <c r="L422" s="36"/>
      <c r="M422" s="36"/>
    </row>
    <row r="423" spans="1:13" x14ac:dyDescent="0.4">
      <c r="A423" s="36"/>
      <c r="B423" s="36"/>
      <c r="C423" s="36"/>
      <c r="D423" s="36"/>
      <c r="E423" s="36"/>
      <c r="F423" s="36"/>
      <c r="G423" s="36"/>
      <c r="H423" s="36"/>
      <c r="I423" s="36"/>
      <c r="J423" s="36"/>
      <c r="K423" s="36"/>
      <c r="L423" s="36"/>
      <c r="M423" s="36"/>
    </row>
    <row r="424" spans="1:13" x14ac:dyDescent="0.4">
      <c r="A424" s="36"/>
      <c r="B424" s="36"/>
      <c r="C424" s="36"/>
      <c r="D424" s="36"/>
      <c r="E424" s="36"/>
      <c r="F424" s="36"/>
      <c r="G424" s="36"/>
      <c r="H424" s="36"/>
      <c r="I424" s="36"/>
      <c r="J424" s="36"/>
      <c r="K424" s="36"/>
      <c r="L424" s="36"/>
      <c r="M424" s="36"/>
    </row>
    <row r="425" spans="1:13" x14ac:dyDescent="0.4">
      <c r="A425" s="36"/>
      <c r="B425" s="36"/>
      <c r="C425" s="36"/>
      <c r="D425" s="36"/>
      <c r="E425" s="36"/>
      <c r="F425" s="36"/>
      <c r="G425" s="36"/>
      <c r="H425" s="36"/>
      <c r="I425" s="36"/>
      <c r="J425" s="36"/>
      <c r="K425" s="36"/>
      <c r="L425" s="36"/>
      <c r="M425" s="36"/>
    </row>
    <row r="426" spans="1:13" x14ac:dyDescent="0.4">
      <c r="A426" s="36"/>
      <c r="B426" s="36"/>
      <c r="C426" s="36"/>
      <c r="D426" s="36"/>
      <c r="E426" s="36"/>
      <c r="F426" s="36"/>
      <c r="G426" s="36"/>
      <c r="H426" s="36"/>
      <c r="I426" s="36"/>
      <c r="J426" s="36"/>
      <c r="K426" s="36"/>
      <c r="L426" s="36"/>
      <c r="M426" s="36"/>
    </row>
    <row r="427" spans="1:13" x14ac:dyDescent="0.4">
      <c r="A427" s="36"/>
      <c r="B427" s="36"/>
      <c r="C427" s="36"/>
      <c r="D427" s="36"/>
      <c r="E427" s="36"/>
      <c r="F427" s="36"/>
      <c r="G427" s="36"/>
      <c r="H427" s="36"/>
      <c r="I427" s="36"/>
      <c r="J427" s="36"/>
      <c r="K427" s="36"/>
      <c r="L427" s="36"/>
      <c r="M427" s="36"/>
    </row>
    <row r="428" spans="1:13" x14ac:dyDescent="0.4">
      <c r="A428" s="36"/>
      <c r="B428" s="36"/>
      <c r="C428" s="36"/>
      <c r="D428" s="36"/>
      <c r="E428" s="36"/>
      <c r="F428" s="36"/>
      <c r="G428" s="36"/>
      <c r="H428" s="36"/>
      <c r="I428" s="36"/>
      <c r="J428" s="36"/>
      <c r="K428" s="36"/>
      <c r="L428" s="36"/>
      <c r="M428" s="36"/>
    </row>
    <row r="429" spans="1:13" x14ac:dyDescent="0.4">
      <c r="A429" s="36"/>
      <c r="B429" s="36"/>
      <c r="C429" s="36"/>
      <c r="D429" s="36"/>
      <c r="E429" s="36"/>
      <c r="F429" s="36"/>
      <c r="G429" s="36"/>
      <c r="H429" s="36"/>
      <c r="I429" s="36"/>
      <c r="J429" s="36"/>
      <c r="K429" s="36"/>
      <c r="L429" s="36"/>
      <c r="M429" s="36"/>
    </row>
    <row r="430" spans="1:13" x14ac:dyDescent="0.4">
      <c r="A430" s="36"/>
      <c r="B430" s="36"/>
      <c r="C430" s="36"/>
      <c r="D430" s="36"/>
      <c r="E430" s="36"/>
      <c r="F430" s="36"/>
      <c r="G430" s="36"/>
      <c r="H430" s="36"/>
      <c r="I430" s="36"/>
      <c r="J430" s="36"/>
      <c r="K430" s="36"/>
      <c r="L430" s="36"/>
      <c r="M430" s="36"/>
    </row>
    <row r="431" spans="1:13" x14ac:dyDescent="0.4">
      <c r="A431" s="36"/>
      <c r="B431" s="36"/>
      <c r="C431" s="36"/>
      <c r="D431" s="36"/>
      <c r="E431" s="36"/>
      <c r="F431" s="36"/>
      <c r="G431" s="36"/>
      <c r="H431" s="36"/>
      <c r="I431" s="36"/>
      <c r="J431" s="36"/>
      <c r="K431" s="36"/>
      <c r="L431" s="36"/>
      <c r="M431" s="36"/>
    </row>
    <row r="432" spans="1:13" x14ac:dyDescent="0.4">
      <c r="A432" s="36"/>
      <c r="B432" s="36"/>
      <c r="C432" s="36"/>
      <c r="D432" s="36"/>
      <c r="E432" s="36"/>
      <c r="F432" s="36"/>
      <c r="G432" s="36"/>
      <c r="H432" s="36"/>
      <c r="I432" s="36"/>
      <c r="J432" s="36"/>
      <c r="K432" s="36"/>
      <c r="L432" s="36"/>
      <c r="M432" s="36"/>
    </row>
    <row r="433" spans="1:13" x14ac:dyDescent="0.4">
      <c r="A433" s="36"/>
      <c r="B433" s="36"/>
      <c r="C433" s="36"/>
      <c r="D433" s="36"/>
      <c r="E433" s="36"/>
      <c r="F433" s="36"/>
      <c r="G433" s="36"/>
      <c r="H433" s="36"/>
      <c r="I433" s="36"/>
      <c r="J433" s="36"/>
      <c r="K433" s="36"/>
      <c r="L433" s="36"/>
      <c r="M433" s="36"/>
    </row>
    <row r="434" spans="1:13" x14ac:dyDescent="0.4">
      <c r="A434" s="36"/>
      <c r="B434" s="36"/>
      <c r="C434" s="36"/>
      <c r="D434" s="36"/>
      <c r="E434" s="36"/>
      <c r="F434" s="36"/>
      <c r="G434" s="36"/>
      <c r="H434" s="36"/>
      <c r="I434" s="36"/>
      <c r="J434" s="36"/>
      <c r="K434" s="36"/>
      <c r="L434" s="36"/>
      <c r="M434" s="36"/>
    </row>
    <row r="435" spans="1:13" x14ac:dyDescent="0.4">
      <c r="A435" s="36"/>
      <c r="B435" s="36"/>
      <c r="C435" s="36"/>
      <c r="D435" s="36"/>
      <c r="E435" s="36"/>
      <c r="F435" s="36"/>
      <c r="G435" s="36"/>
      <c r="H435" s="36"/>
      <c r="I435" s="36"/>
      <c r="J435" s="36"/>
      <c r="K435" s="36"/>
      <c r="L435" s="36"/>
      <c r="M435" s="36"/>
    </row>
    <row r="436" spans="1:13" x14ac:dyDescent="0.4">
      <c r="A436" s="36"/>
      <c r="B436" s="36"/>
      <c r="C436" s="36"/>
      <c r="D436" s="36"/>
      <c r="E436" s="36"/>
      <c r="F436" s="36"/>
      <c r="G436" s="36"/>
      <c r="H436" s="36"/>
      <c r="I436" s="36"/>
      <c r="J436" s="36"/>
      <c r="K436" s="36"/>
      <c r="L436" s="36"/>
      <c r="M436" s="36"/>
    </row>
    <row r="437" spans="1:13" x14ac:dyDescent="0.4">
      <c r="A437" s="36"/>
      <c r="B437" s="36"/>
      <c r="C437" s="36"/>
      <c r="D437" s="36"/>
      <c r="E437" s="36"/>
      <c r="F437" s="36"/>
      <c r="G437" s="36"/>
      <c r="H437" s="36"/>
      <c r="I437" s="36"/>
      <c r="J437" s="36"/>
      <c r="K437" s="36"/>
      <c r="L437" s="36"/>
      <c r="M437" s="36"/>
    </row>
    <row r="438" spans="1:13" x14ac:dyDescent="0.4">
      <c r="A438" s="36"/>
      <c r="B438" s="36"/>
      <c r="C438" s="36"/>
      <c r="D438" s="36"/>
      <c r="E438" s="36"/>
      <c r="F438" s="36"/>
      <c r="G438" s="36"/>
      <c r="H438" s="36"/>
      <c r="I438" s="36"/>
      <c r="J438" s="36"/>
      <c r="K438" s="36"/>
      <c r="L438" s="36"/>
      <c r="M438" s="36"/>
    </row>
    <row r="439" spans="1:13" x14ac:dyDescent="0.4">
      <c r="A439" s="36"/>
      <c r="B439" s="36"/>
      <c r="C439" s="36"/>
      <c r="D439" s="36"/>
      <c r="E439" s="36"/>
      <c r="F439" s="36"/>
      <c r="G439" s="36"/>
      <c r="H439" s="36"/>
      <c r="I439" s="36"/>
      <c r="J439" s="36"/>
      <c r="K439" s="36"/>
      <c r="L439" s="36"/>
      <c r="M439" s="36"/>
    </row>
    <row r="440" spans="1:13" x14ac:dyDescent="0.4">
      <c r="A440" s="36"/>
      <c r="B440" s="36"/>
      <c r="C440" s="36"/>
      <c r="D440" s="36"/>
      <c r="E440" s="36"/>
      <c r="F440" s="36"/>
      <c r="G440" s="36"/>
      <c r="H440" s="36"/>
      <c r="I440" s="36"/>
      <c r="J440" s="36"/>
      <c r="K440" s="36"/>
      <c r="L440" s="36"/>
      <c r="M440" s="36"/>
    </row>
    <row r="441" spans="1:13" x14ac:dyDescent="0.4">
      <c r="A441" s="36"/>
      <c r="B441" s="36"/>
      <c r="C441" s="36"/>
      <c r="D441" s="36"/>
      <c r="E441" s="36"/>
      <c r="F441" s="36"/>
      <c r="G441" s="36"/>
      <c r="H441" s="36"/>
      <c r="I441" s="36"/>
      <c r="J441" s="36"/>
      <c r="K441" s="36"/>
      <c r="L441" s="36"/>
      <c r="M441" s="36"/>
    </row>
    <row r="442" spans="1:13" x14ac:dyDescent="0.4">
      <c r="A442" s="36"/>
      <c r="B442" s="36"/>
      <c r="C442" s="36"/>
      <c r="D442" s="36"/>
      <c r="E442" s="36"/>
      <c r="F442" s="36"/>
      <c r="G442" s="36"/>
      <c r="H442" s="36"/>
      <c r="I442" s="36"/>
      <c r="J442" s="36"/>
      <c r="K442" s="36"/>
      <c r="L442" s="36"/>
      <c r="M442" s="36"/>
    </row>
    <row r="443" spans="1:13" x14ac:dyDescent="0.4">
      <c r="A443" s="36"/>
      <c r="B443" s="36"/>
      <c r="C443" s="36"/>
      <c r="D443" s="36"/>
      <c r="E443" s="36"/>
      <c r="F443" s="36"/>
      <c r="G443" s="36"/>
      <c r="H443" s="36"/>
      <c r="I443" s="36"/>
      <c r="J443" s="36"/>
      <c r="K443" s="36"/>
      <c r="L443" s="36"/>
      <c r="M443" s="36"/>
    </row>
    <row r="444" spans="1:13" x14ac:dyDescent="0.4">
      <c r="A444" s="36"/>
      <c r="B444" s="36"/>
      <c r="C444" s="36"/>
      <c r="D444" s="36"/>
      <c r="E444" s="36"/>
      <c r="F444" s="36"/>
      <c r="G444" s="36"/>
      <c r="H444" s="36"/>
      <c r="I444" s="36"/>
      <c r="J444" s="36"/>
      <c r="K444" s="36"/>
      <c r="L444" s="36"/>
      <c r="M444" s="36"/>
    </row>
    <row r="445" spans="1:13" x14ac:dyDescent="0.4">
      <c r="A445" s="36"/>
      <c r="B445" s="36"/>
      <c r="C445" s="36"/>
      <c r="D445" s="36"/>
      <c r="E445" s="36"/>
      <c r="F445" s="36"/>
      <c r="G445" s="36"/>
      <c r="H445" s="36"/>
      <c r="I445" s="36"/>
      <c r="J445" s="36"/>
      <c r="K445" s="36"/>
      <c r="L445" s="36"/>
      <c r="M445" s="36"/>
    </row>
    <row r="446" spans="1:13" x14ac:dyDescent="0.4">
      <c r="A446" s="36"/>
      <c r="B446" s="36"/>
      <c r="C446" s="36"/>
      <c r="D446" s="36"/>
      <c r="E446" s="36"/>
      <c r="F446" s="36"/>
      <c r="G446" s="36"/>
      <c r="H446" s="36"/>
      <c r="I446" s="36"/>
      <c r="J446" s="36"/>
      <c r="K446" s="36"/>
      <c r="L446" s="36"/>
      <c r="M446" s="36"/>
    </row>
    <row r="447" spans="1:13" x14ac:dyDescent="0.4">
      <c r="A447" s="36"/>
      <c r="B447" s="36"/>
      <c r="C447" s="36"/>
      <c r="D447" s="36"/>
      <c r="E447" s="36"/>
      <c r="F447" s="36"/>
      <c r="G447" s="36"/>
      <c r="H447" s="36"/>
      <c r="I447" s="36"/>
      <c r="J447" s="36"/>
      <c r="K447" s="36"/>
      <c r="L447" s="36"/>
      <c r="M447" s="36"/>
    </row>
    <row r="448" spans="1:13" x14ac:dyDescent="0.4">
      <c r="A448" s="36"/>
      <c r="B448" s="36"/>
      <c r="C448" s="36"/>
      <c r="D448" s="36"/>
      <c r="E448" s="36"/>
      <c r="F448" s="36"/>
      <c r="G448" s="36"/>
      <c r="H448" s="36"/>
      <c r="I448" s="36"/>
      <c r="J448" s="36"/>
      <c r="K448" s="36"/>
      <c r="L448" s="36"/>
      <c r="M448" s="36"/>
    </row>
    <row r="449" spans="1:13" x14ac:dyDescent="0.4">
      <c r="A449" s="36"/>
      <c r="B449" s="36"/>
      <c r="C449" s="36"/>
      <c r="D449" s="36"/>
      <c r="E449" s="36"/>
      <c r="F449" s="36"/>
      <c r="G449" s="36"/>
      <c r="H449" s="36"/>
      <c r="I449" s="36"/>
      <c r="J449" s="36"/>
      <c r="K449" s="36"/>
      <c r="L449" s="36"/>
      <c r="M449" s="36"/>
    </row>
    <row r="450" spans="1:13" x14ac:dyDescent="0.4">
      <c r="A450" s="36"/>
      <c r="B450" s="36"/>
      <c r="C450" s="36"/>
      <c r="D450" s="36"/>
      <c r="E450" s="36"/>
      <c r="F450" s="36"/>
      <c r="G450" s="36"/>
      <c r="H450" s="36"/>
      <c r="I450" s="36"/>
      <c r="J450" s="36"/>
      <c r="K450" s="36"/>
      <c r="L450" s="36"/>
      <c r="M450" s="36"/>
    </row>
    <row r="451" spans="1:13" x14ac:dyDescent="0.4">
      <c r="A451" s="36"/>
      <c r="B451" s="36"/>
      <c r="C451" s="36"/>
      <c r="D451" s="36"/>
      <c r="E451" s="36"/>
      <c r="F451" s="36"/>
      <c r="G451" s="36"/>
      <c r="H451" s="36"/>
      <c r="I451" s="36"/>
      <c r="J451" s="36"/>
      <c r="K451" s="36"/>
      <c r="L451" s="36"/>
      <c r="M451" s="36"/>
    </row>
    <row r="452" spans="1:13" x14ac:dyDescent="0.4">
      <c r="A452" s="36"/>
      <c r="B452" s="36"/>
      <c r="C452" s="36"/>
      <c r="D452" s="36"/>
      <c r="E452" s="36"/>
      <c r="F452" s="36"/>
      <c r="G452" s="36"/>
      <c r="H452" s="36"/>
      <c r="I452" s="36"/>
      <c r="J452" s="36"/>
      <c r="K452" s="36"/>
      <c r="L452" s="36"/>
      <c r="M452" s="36"/>
    </row>
    <row r="453" spans="1:13" x14ac:dyDescent="0.4">
      <c r="A453" s="36"/>
      <c r="B453" s="36"/>
      <c r="C453" s="36"/>
      <c r="D453" s="36"/>
      <c r="E453" s="36"/>
      <c r="F453" s="36"/>
      <c r="G453" s="36"/>
      <c r="H453" s="36"/>
      <c r="I453" s="36"/>
      <c r="J453" s="36"/>
      <c r="K453" s="36"/>
      <c r="L453" s="36"/>
      <c r="M453" s="36"/>
    </row>
    <row r="454" spans="1:13" x14ac:dyDescent="0.4">
      <c r="A454" s="36"/>
      <c r="B454" s="36"/>
      <c r="C454" s="36"/>
      <c r="D454" s="36"/>
      <c r="E454" s="36"/>
      <c r="F454" s="36"/>
      <c r="G454" s="36"/>
      <c r="H454" s="36"/>
      <c r="I454" s="36"/>
      <c r="J454" s="36"/>
      <c r="K454" s="36"/>
      <c r="L454" s="36"/>
      <c r="M454" s="36"/>
    </row>
    <row r="455" spans="1:13" x14ac:dyDescent="0.4">
      <c r="A455" s="36"/>
      <c r="B455" s="36"/>
      <c r="C455" s="36"/>
      <c r="D455" s="36"/>
      <c r="E455" s="36"/>
      <c r="F455" s="36"/>
      <c r="G455" s="36"/>
      <c r="H455" s="36"/>
      <c r="I455" s="36"/>
      <c r="J455" s="36"/>
      <c r="K455" s="36"/>
      <c r="L455" s="36"/>
      <c r="M455" s="36"/>
    </row>
    <row r="456" spans="1:13" x14ac:dyDescent="0.4">
      <c r="A456" s="36"/>
      <c r="B456" s="36"/>
      <c r="C456" s="36"/>
      <c r="D456" s="36"/>
      <c r="E456" s="36"/>
      <c r="F456" s="36"/>
      <c r="G456" s="36"/>
      <c r="H456" s="36"/>
      <c r="I456" s="36"/>
      <c r="J456" s="36"/>
      <c r="K456" s="36"/>
      <c r="L456" s="36"/>
      <c r="M456" s="36"/>
    </row>
    <row r="457" spans="1:13" x14ac:dyDescent="0.4">
      <c r="A457" s="36"/>
      <c r="B457" s="36"/>
      <c r="C457" s="36"/>
      <c r="D457" s="36"/>
      <c r="E457" s="36"/>
      <c r="F457" s="36"/>
      <c r="G457" s="36"/>
      <c r="H457" s="36"/>
      <c r="I457" s="36"/>
      <c r="J457" s="36"/>
      <c r="K457" s="36"/>
      <c r="L457" s="36"/>
      <c r="M457" s="36"/>
    </row>
    <row r="458" spans="1:13" x14ac:dyDescent="0.4">
      <c r="A458" s="36"/>
      <c r="B458" s="36"/>
      <c r="C458" s="36"/>
      <c r="D458" s="36"/>
      <c r="E458" s="36"/>
      <c r="F458" s="36"/>
      <c r="G458" s="36"/>
      <c r="H458" s="36"/>
      <c r="I458" s="36"/>
      <c r="J458" s="36"/>
      <c r="K458" s="36"/>
      <c r="L458" s="36"/>
      <c r="M458" s="36"/>
    </row>
    <row r="459" spans="1:13" x14ac:dyDescent="0.4">
      <c r="A459" s="36"/>
      <c r="B459" s="36"/>
      <c r="C459" s="36"/>
      <c r="D459" s="36"/>
      <c r="E459" s="36"/>
      <c r="F459" s="36"/>
      <c r="G459" s="36"/>
      <c r="H459" s="36"/>
      <c r="I459" s="36"/>
      <c r="J459" s="36"/>
      <c r="K459" s="36"/>
      <c r="L459" s="36"/>
      <c r="M459" s="36"/>
    </row>
    <row r="460" spans="1:13" x14ac:dyDescent="0.4">
      <c r="A460" s="36"/>
      <c r="B460" s="36"/>
      <c r="C460" s="36"/>
      <c r="D460" s="36"/>
      <c r="E460" s="36"/>
      <c r="F460" s="36"/>
      <c r="G460" s="36"/>
      <c r="H460" s="36"/>
      <c r="I460" s="36"/>
      <c r="J460" s="36"/>
      <c r="K460" s="36"/>
      <c r="L460" s="36"/>
      <c r="M460" s="36"/>
    </row>
    <row r="461" spans="1:13" x14ac:dyDescent="0.4">
      <c r="A461" s="36"/>
      <c r="B461" s="36"/>
      <c r="C461" s="36"/>
      <c r="D461" s="36"/>
      <c r="E461" s="36"/>
      <c r="F461" s="36"/>
      <c r="G461" s="36"/>
      <c r="H461" s="36"/>
      <c r="I461" s="36"/>
      <c r="J461" s="36"/>
      <c r="K461" s="36"/>
      <c r="L461" s="36"/>
      <c r="M461" s="36"/>
    </row>
    <row r="462" spans="1:13" x14ac:dyDescent="0.4">
      <c r="A462" s="36"/>
      <c r="B462" s="36"/>
      <c r="C462" s="36"/>
      <c r="D462" s="36"/>
      <c r="E462" s="36"/>
      <c r="F462" s="36"/>
      <c r="G462" s="36"/>
      <c r="H462" s="36"/>
      <c r="I462" s="36"/>
      <c r="J462" s="36"/>
      <c r="K462" s="36"/>
      <c r="L462" s="36"/>
      <c r="M462" s="36"/>
    </row>
    <row r="463" spans="1:13" x14ac:dyDescent="0.4">
      <c r="A463" s="36"/>
      <c r="B463" s="36"/>
      <c r="C463" s="36"/>
      <c r="D463" s="36"/>
      <c r="E463" s="36"/>
      <c r="F463" s="36"/>
      <c r="G463" s="36"/>
      <c r="H463" s="36"/>
      <c r="I463" s="36"/>
      <c r="J463" s="36"/>
      <c r="K463" s="36"/>
      <c r="L463" s="36"/>
      <c r="M463" s="36"/>
    </row>
    <row r="464" spans="1:13" x14ac:dyDescent="0.4">
      <c r="A464" s="36"/>
      <c r="B464" s="36"/>
      <c r="C464" s="36"/>
      <c r="D464" s="36"/>
      <c r="E464" s="36"/>
      <c r="F464" s="36"/>
      <c r="G464" s="36"/>
      <c r="H464" s="36"/>
      <c r="I464" s="36"/>
      <c r="J464" s="36"/>
      <c r="K464" s="36"/>
      <c r="L464" s="36"/>
      <c r="M464" s="36"/>
    </row>
    <row r="465" spans="1:13" x14ac:dyDescent="0.4">
      <c r="A465" s="36"/>
      <c r="B465" s="36"/>
      <c r="C465" s="36"/>
      <c r="D465" s="36"/>
      <c r="E465" s="36"/>
      <c r="F465" s="36"/>
      <c r="G465" s="36"/>
      <c r="H465" s="36"/>
      <c r="I465" s="36"/>
      <c r="J465" s="36"/>
      <c r="K465" s="36"/>
      <c r="L465" s="36"/>
      <c r="M465" s="36"/>
    </row>
    <row r="466" spans="1:13" x14ac:dyDescent="0.4">
      <c r="A466" s="36"/>
      <c r="B466" s="36"/>
      <c r="C466" s="36"/>
      <c r="D466" s="36"/>
      <c r="E466" s="36"/>
      <c r="F466" s="36"/>
      <c r="G466" s="36"/>
      <c r="H466" s="36"/>
      <c r="I466" s="36"/>
      <c r="J466" s="36"/>
      <c r="K466" s="36"/>
      <c r="L466" s="36"/>
      <c r="M466" s="36"/>
    </row>
    <row r="467" spans="1:13" x14ac:dyDescent="0.4">
      <c r="A467" s="36"/>
      <c r="B467" s="36"/>
      <c r="C467" s="36"/>
      <c r="D467" s="36"/>
      <c r="E467" s="36"/>
      <c r="F467" s="36"/>
      <c r="G467" s="36"/>
      <c r="H467" s="36"/>
      <c r="I467" s="36"/>
      <c r="J467" s="36"/>
      <c r="K467" s="36"/>
      <c r="L467" s="36"/>
      <c r="M467" s="36"/>
    </row>
    <row r="468" spans="1:13" x14ac:dyDescent="0.4">
      <c r="A468" s="36"/>
      <c r="B468" s="36"/>
      <c r="C468" s="36"/>
      <c r="D468" s="36"/>
      <c r="E468" s="36"/>
      <c r="F468" s="36"/>
      <c r="G468" s="36"/>
      <c r="H468" s="36"/>
      <c r="I468" s="36"/>
      <c r="J468" s="36"/>
      <c r="K468" s="36"/>
      <c r="L468" s="36"/>
      <c r="M468" s="36"/>
    </row>
    <row r="469" spans="1:13" x14ac:dyDescent="0.4">
      <c r="A469" s="36"/>
      <c r="B469" s="36"/>
      <c r="C469" s="36"/>
      <c r="D469" s="36"/>
      <c r="E469" s="36"/>
      <c r="F469" s="36"/>
      <c r="G469" s="36"/>
      <c r="H469" s="36"/>
      <c r="I469" s="36"/>
      <c r="J469" s="36"/>
      <c r="K469" s="36"/>
      <c r="L469" s="36"/>
      <c r="M469" s="36"/>
    </row>
    <row r="470" spans="1:13" x14ac:dyDescent="0.4">
      <c r="A470" s="36"/>
      <c r="B470" s="36"/>
      <c r="C470" s="36"/>
      <c r="D470" s="36"/>
      <c r="E470" s="36"/>
      <c r="F470" s="36"/>
      <c r="G470" s="36"/>
      <c r="H470" s="36"/>
      <c r="I470" s="36"/>
      <c r="J470" s="36"/>
      <c r="K470" s="36"/>
      <c r="L470" s="36"/>
      <c r="M470" s="36"/>
    </row>
    <row r="471" spans="1:13" x14ac:dyDescent="0.4">
      <c r="A471" s="36"/>
      <c r="B471" s="36"/>
      <c r="C471" s="36"/>
      <c r="D471" s="36"/>
      <c r="E471" s="36"/>
      <c r="F471" s="36"/>
      <c r="G471" s="36"/>
      <c r="H471" s="36"/>
      <c r="I471" s="36"/>
      <c r="J471" s="36"/>
      <c r="K471" s="36"/>
      <c r="L471" s="36"/>
      <c r="M471" s="36"/>
    </row>
    <row r="472" spans="1:13" x14ac:dyDescent="0.4">
      <c r="A472" s="36"/>
      <c r="B472" s="36"/>
      <c r="C472" s="36"/>
      <c r="D472" s="36"/>
      <c r="E472" s="36"/>
      <c r="F472" s="36"/>
      <c r="G472" s="36"/>
      <c r="H472" s="36"/>
      <c r="I472" s="36"/>
      <c r="J472" s="36"/>
      <c r="K472" s="36"/>
      <c r="L472" s="36"/>
      <c r="M472" s="36"/>
    </row>
    <row r="473" spans="1:13" x14ac:dyDescent="0.4">
      <c r="A473" s="36"/>
      <c r="B473" s="36"/>
      <c r="C473" s="36"/>
      <c r="D473" s="36"/>
      <c r="E473" s="36"/>
      <c r="F473" s="36"/>
      <c r="G473" s="36"/>
      <c r="H473" s="36"/>
      <c r="I473" s="36"/>
      <c r="J473" s="36"/>
      <c r="K473" s="36"/>
      <c r="L473" s="36"/>
      <c r="M473" s="36"/>
    </row>
    <row r="474" spans="1:13" x14ac:dyDescent="0.4">
      <c r="A474" s="36"/>
      <c r="B474" s="36"/>
      <c r="C474" s="36"/>
      <c r="D474" s="36"/>
      <c r="E474" s="36"/>
      <c r="F474" s="36"/>
      <c r="G474" s="36"/>
      <c r="H474" s="36"/>
      <c r="I474" s="36"/>
      <c r="J474" s="36"/>
      <c r="K474" s="36"/>
      <c r="L474" s="36"/>
      <c r="M474" s="36"/>
    </row>
    <row r="475" spans="1:13" x14ac:dyDescent="0.4">
      <c r="A475" s="36"/>
      <c r="B475" s="36"/>
      <c r="C475" s="36"/>
      <c r="D475" s="36"/>
      <c r="E475" s="36"/>
      <c r="F475" s="36"/>
      <c r="G475" s="36"/>
      <c r="H475" s="36"/>
      <c r="I475" s="36"/>
      <c r="J475" s="36"/>
      <c r="K475" s="36"/>
      <c r="L475" s="36"/>
      <c r="M475" s="36"/>
    </row>
    <row r="476" spans="1:13" x14ac:dyDescent="0.4">
      <c r="A476" s="36"/>
      <c r="B476" s="36"/>
      <c r="C476" s="36"/>
      <c r="D476" s="36"/>
      <c r="E476" s="36"/>
      <c r="F476" s="36"/>
      <c r="G476" s="36"/>
      <c r="H476" s="36"/>
      <c r="I476" s="36"/>
      <c r="J476" s="36"/>
      <c r="K476" s="36"/>
      <c r="L476" s="36"/>
      <c r="M476" s="36"/>
    </row>
    <row r="477" spans="1:13" x14ac:dyDescent="0.4">
      <c r="A477" s="36"/>
      <c r="B477" s="36"/>
      <c r="C477" s="36"/>
      <c r="D477" s="36"/>
      <c r="E477" s="36"/>
      <c r="F477" s="36"/>
      <c r="G477" s="36"/>
      <c r="H477" s="36"/>
      <c r="I477" s="36"/>
      <c r="J477" s="36"/>
      <c r="K477" s="36"/>
      <c r="L477" s="36"/>
      <c r="M477" s="36"/>
    </row>
    <row r="478" spans="1:13" x14ac:dyDescent="0.4">
      <c r="A478" s="36"/>
      <c r="B478" s="36"/>
      <c r="C478" s="36"/>
      <c r="D478" s="36"/>
      <c r="E478" s="36"/>
      <c r="F478" s="36"/>
      <c r="G478" s="36"/>
      <c r="H478" s="36"/>
      <c r="I478" s="36"/>
      <c r="J478" s="36"/>
      <c r="K478" s="36"/>
      <c r="L478" s="36"/>
      <c r="M478" s="36"/>
    </row>
    <row r="479" spans="1:13" x14ac:dyDescent="0.4">
      <c r="A479" s="36"/>
      <c r="B479" s="36"/>
      <c r="C479" s="36"/>
      <c r="D479" s="36"/>
      <c r="E479" s="36"/>
      <c r="F479" s="36"/>
      <c r="G479" s="36"/>
      <c r="H479" s="36"/>
      <c r="I479" s="36"/>
      <c r="J479" s="36"/>
      <c r="K479" s="36"/>
      <c r="L479" s="36"/>
      <c r="M479" s="36"/>
    </row>
    <row r="480" spans="1:13" x14ac:dyDescent="0.4">
      <c r="A480" s="36"/>
      <c r="B480" s="36"/>
      <c r="C480" s="36"/>
      <c r="D480" s="36"/>
      <c r="E480" s="36"/>
      <c r="F480" s="36"/>
      <c r="G480" s="36"/>
      <c r="H480" s="36"/>
      <c r="I480" s="36"/>
      <c r="J480" s="36"/>
      <c r="K480" s="36"/>
      <c r="L480" s="36"/>
      <c r="M480" s="36"/>
    </row>
    <row r="481" spans="1:13" x14ac:dyDescent="0.4">
      <c r="A481" s="36"/>
      <c r="B481" s="36"/>
      <c r="C481" s="36"/>
      <c r="D481" s="36"/>
      <c r="E481" s="36"/>
      <c r="F481" s="36"/>
      <c r="G481" s="36"/>
      <c r="H481" s="36"/>
      <c r="I481" s="36"/>
      <c r="J481" s="36"/>
      <c r="K481" s="36"/>
      <c r="L481" s="36"/>
      <c r="M481" s="36"/>
    </row>
    <row r="482" spans="1:13" x14ac:dyDescent="0.4">
      <c r="A482" s="36"/>
      <c r="B482" s="36"/>
      <c r="C482" s="36"/>
      <c r="D482" s="36"/>
      <c r="E482" s="36"/>
      <c r="F482" s="36"/>
      <c r="G482" s="36"/>
      <c r="H482" s="36"/>
      <c r="I482" s="36"/>
      <c r="J482" s="36"/>
      <c r="K482" s="36"/>
      <c r="L482" s="36"/>
      <c r="M482" s="36"/>
    </row>
    <row r="483" spans="1:13" x14ac:dyDescent="0.4">
      <c r="A483" s="36"/>
      <c r="B483" s="36"/>
      <c r="C483" s="36"/>
      <c r="D483" s="36"/>
      <c r="E483" s="36"/>
      <c r="F483" s="36"/>
      <c r="G483" s="36"/>
      <c r="H483" s="36"/>
      <c r="I483" s="36"/>
      <c r="J483" s="36"/>
      <c r="K483" s="36"/>
      <c r="L483" s="36"/>
      <c r="M483" s="36"/>
    </row>
    <row r="484" spans="1:13" x14ac:dyDescent="0.4">
      <c r="A484" s="36"/>
      <c r="B484" s="36"/>
      <c r="C484" s="36"/>
      <c r="D484" s="36"/>
      <c r="E484" s="36"/>
      <c r="F484" s="36"/>
      <c r="G484" s="36"/>
      <c r="H484" s="36"/>
      <c r="I484" s="36"/>
      <c r="J484" s="36"/>
      <c r="K484" s="36"/>
      <c r="L484" s="36"/>
      <c r="M484" s="36"/>
    </row>
    <row r="485" spans="1:13" x14ac:dyDescent="0.4">
      <c r="A485" s="36"/>
      <c r="B485" s="36"/>
      <c r="C485" s="36"/>
      <c r="D485" s="36"/>
      <c r="E485" s="36"/>
      <c r="F485" s="36"/>
      <c r="G485" s="36"/>
      <c r="H485" s="36"/>
      <c r="I485" s="36"/>
      <c r="J485" s="36"/>
      <c r="K485" s="36"/>
      <c r="L485" s="36"/>
      <c r="M485" s="36"/>
    </row>
    <row r="486" spans="1:13" x14ac:dyDescent="0.4">
      <c r="A486" s="36"/>
      <c r="B486" s="36"/>
      <c r="C486" s="36"/>
      <c r="D486" s="36"/>
      <c r="E486" s="36"/>
      <c r="F486" s="36"/>
      <c r="G486" s="36"/>
      <c r="H486" s="36"/>
      <c r="I486" s="36"/>
      <c r="J486" s="36"/>
      <c r="K486" s="36"/>
      <c r="L486" s="36"/>
      <c r="M486" s="36"/>
    </row>
    <row r="487" spans="1:13" x14ac:dyDescent="0.4">
      <c r="A487" s="36"/>
      <c r="B487" s="36"/>
      <c r="C487" s="36"/>
      <c r="D487" s="36"/>
      <c r="E487" s="36"/>
      <c r="F487" s="36"/>
      <c r="G487" s="36"/>
      <c r="H487" s="36"/>
      <c r="I487" s="36"/>
      <c r="J487" s="36"/>
      <c r="K487" s="36"/>
      <c r="L487" s="36"/>
      <c r="M487" s="36"/>
    </row>
    <row r="488" spans="1:13" x14ac:dyDescent="0.4">
      <c r="A488" s="36"/>
      <c r="B488" s="36"/>
      <c r="C488" s="36"/>
      <c r="D488" s="36"/>
      <c r="E488" s="36"/>
      <c r="F488" s="36"/>
      <c r="G488" s="36"/>
      <c r="H488" s="36"/>
      <c r="I488" s="36"/>
      <c r="J488" s="36"/>
      <c r="K488" s="36"/>
      <c r="L488" s="36"/>
      <c r="M488" s="36"/>
    </row>
    <row r="489" spans="1:13" x14ac:dyDescent="0.4">
      <c r="A489" s="36"/>
      <c r="B489" s="36"/>
      <c r="C489" s="36"/>
      <c r="D489" s="36"/>
      <c r="E489" s="36"/>
      <c r="F489" s="36"/>
      <c r="G489" s="36"/>
      <c r="H489" s="36"/>
      <c r="I489" s="36"/>
      <c r="J489" s="36"/>
      <c r="K489" s="36"/>
      <c r="L489" s="36"/>
      <c r="M489" s="36"/>
    </row>
    <row r="490" spans="1:13" x14ac:dyDescent="0.4">
      <c r="A490" s="36"/>
      <c r="B490" s="36"/>
      <c r="C490" s="36"/>
      <c r="D490" s="36"/>
      <c r="E490" s="36"/>
      <c r="F490" s="36"/>
      <c r="G490" s="36"/>
      <c r="H490" s="36"/>
      <c r="I490" s="36"/>
      <c r="J490" s="36"/>
      <c r="K490" s="36"/>
      <c r="L490" s="36"/>
      <c r="M490" s="36"/>
    </row>
    <row r="491" spans="1:13" x14ac:dyDescent="0.4">
      <c r="A491" s="36"/>
      <c r="B491" s="36"/>
      <c r="C491" s="36"/>
      <c r="D491" s="36"/>
      <c r="E491" s="36"/>
      <c r="F491" s="36"/>
      <c r="G491" s="36"/>
      <c r="H491" s="36"/>
      <c r="I491" s="36"/>
      <c r="J491" s="36"/>
      <c r="K491" s="36"/>
      <c r="L491" s="36"/>
      <c r="M491" s="36"/>
    </row>
    <row r="492" spans="1:13" x14ac:dyDescent="0.4">
      <c r="A492" s="36"/>
      <c r="B492" s="36"/>
      <c r="C492" s="36"/>
      <c r="D492" s="36"/>
      <c r="E492" s="36"/>
      <c r="F492" s="36"/>
      <c r="G492" s="36"/>
      <c r="H492" s="36"/>
      <c r="I492" s="36"/>
      <c r="J492" s="36"/>
      <c r="K492" s="36"/>
      <c r="L492" s="36"/>
      <c r="M492" s="36"/>
    </row>
    <row r="493" spans="1:13" x14ac:dyDescent="0.4">
      <c r="A493" s="36"/>
      <c r="B493" s="36"/>
      <c r="C493" s="36"/>
      <c r="D493" s="36"/>
      <c r="E493" s="36"/>
      <c r="F493" s="36"/>
      <c r="G493" s="36"/>
      <c r="H493" s="36"/>
      <c r="I493" s="36"/>
      <c r="J493" s="36"/>
      <c r="K493" s="36"/>
      <c r="L493" s="36"/>
      <c r="M493" s="36"/>
    </row>
    <row r="494" spans="1:13" x14ac:dyDescent="0.4">
      <c r="A494" s="36"/>
      <c r="B494" s="36"/>
      <c r="C494" s="36"/>
      <c r="D494" s="36"/>
      <c r="E494" s="36"/>
      <c r="F494" s="36"/>
      <c r="G494" s="36"/>
      <c r="H494" s="36"/>
      <c r="I494" s="36"/>
      <c r="J494" s="36"/>
      <c r="K494" s="36"/>
      <c r="L494" s="36"/>
      <c r="M494" s="36"/>
    </row>
    <row r="495" spans="1:13" x14ac:dyDescent="0.4">
      <c r="A495" s="36"/>
      <c r="B495" s="36"/>
      <c r="C495" s="36"/>
      <c r="D495" s="36"/>
      <c r="E495" s="36"/>
      <c r="F495" s="36"/>
      <c r="G495" s="36"/>
      <c r="H495" s="36"/>
      <c r="I495" s="36"/>
      <c r="J495" s="36"/>
      <c r="K495" s="36"/>
      <c r="L495" s="36"/>
      <c r="M495" s="36"/>
    </row>
    <row r="496" spans="1:13" x14ac:dyDescent="0.4">
      <c r="A496" s="36"/>
      <c r="B496" s="36"/>
      <c r="C496" s="36"/>
      <c r="D496" s="36"/>
      <c r="E496" s="36"/>
      <c r="F496" s="36"/>
      <c r="G496" s="36"/>
      <c r="H496" s="36"/>
      <c r="I496" s="36"/>
      <c r="J496" s="36"/>
      <c r="K496" s="36"/>
      <c r="L496" s="36"/>
      <c r="M496" s="36"/>
    </row>
    <row r="497" spans="1:13" x14ac:dyDescent="0.4">
      <c r="A497" s="36"/>
      <c r="B497" s="36"/>
      <c r="C497" s="36"/>
      <c r="D497" s="36"/>
      <c r="E497" s="36"/>
      <c r="F497" s="36"/>
      <c r="G497" s="36"/>
      <c r="H497" s="36"/>
      <c r="I497" s="36"/>
      <c r="J497" s="36"/>
      <c r="K497" s="36"/>
      <c r="L497" s="36"/>
      <c r="M497" s="36"/>
    </row>
    <row r="498" spans="1:13" x14ac:dyDescent="0.4">
      <c r="A498" s="36"/>
      <c r="B498" s="36"/>
      <c r="C498" s="36"/>
      <c r="D498" s="36"/>
      <c r="E498" s="36"/>
      <c r="F498" s="36"/>
      <c r="G498" s="36"/>
      <c r="H498" s="36"/>
      <c r="I498" s="36"/>
      <c r="J498" s="36"/>
      <c r="K498" s="36"/>
      <c r="L498" s="36"/>
      <c r="M498" s="36"/>
    </row>
    <row r="499" spans="1:13" x14ac:dyDescent="0.4">
      <c r="A499" s="36"/>
      <c r="B499" s="36"/>
      <c r="C499" s="36"/>
      <c r="D499" s="36"/>
      <c r="E499" s="36"/>
      <c r="F499" s="36"/>
      <c r="G499" s="36"/>
      <c r="H499" s="36"/>
      <c r="I499" s="36"/>
      <c r="J499" s="36"/>
      <c r="K499" s="36"/>
      <c r="L499" s="36"/>
      <c r="M499" s="36"/>
    </row>
    <row r="500" spans="1:13" x14ac:dyDescent="0.4">
      <c r="A500" s="36"/>
      <c r="B500" s="36"/>
      <c r="C500" s="36"/>
      <c r="D500" s="36"/>
      <c r="E500" s="36"/>
      <c r="F500" s="36"/>
      <c r="G500" s="36"/>
      <c r="H500" s="36"/>
      <c r="I500" s="36"/>
      <c r="J500" s="36"/>
      <c r="K500" s="36"/>
      <c r="L500" s="36"/>
      <c r="M500" s="36"/>
    </row>
    <row r="501" spans="1:13" x14ac:dyDescent="0.4">
      <c r="A501" s="36"/>
      <c r="B501" s="36"/>
      <c r="C501" s="36"/>
      <c r="D501" s="36"/>
      <c r="E501" s="36"/>
      <c r="F501" s="36"/>
      <c r="G501" s="36"/>
      <c r="H501" s="36"/>
      <c r="I501" s="36"/>
      <c r="J501" s="36"/>
      <c r="K501" s="36"/>
      <c r="L501" s="36"/>
      <c r="M501" s="36"/>
    </row>
    <row r="502" spans="1:13" x14ac:dyDescent="0.4">
      <c r="A502" s="36"/>
      <c r="B502" s="36"/>
      <c r="C502" s="36"/>
      <c r="D502" s="36"/>
      <c r="E502" s="36"/>
      <c r="F502" s="36"/>
      <c r="G502" s="36"/>
      <c r="H502" s="36"/>
      <c r="I502" s="36"/>
      <c r="J502" s="36"/>
      <c r="K502" s="36"/>
      <c r="L502" s="36"/>
      <c r="M502" s="36"/>
    </row>
    <row r="503" spans="1:13" x14ac:dyDescent="0.4">
      <c r="A503" s="36"/>
      <c r="B503" s="36"/>
      <c r="C503" s="36"/>
      <c r="D503" s="36"/>
      <c r="E503" s="36"/>
      <c r="F503" s="36"/>
      <c r="G503" s="36"/>
      <c r="H503" s="36"/>
      <c r="I503" s="36"/>
      <c r="J503" s="36"/>
      <c r="K503" s="36"/>
      <c r="L503" s="36"/>
      <c r="M503" s="36"/>
    </row>
    <row r="504" spans="1:13" x14ac:dyDescent="0.4">
      <c r="A504" s="36"/>
      <c r="B504" s="36"/>
      <c r="C504" s="36"/>
      <c r="D504" s="36"/>
      <c r="E504" s="36"/>
      <c r="F504" s="36"/>
      <c r="G504" s="36"/>
      <c r="H504" s="36"/>
      <c r="I504" s="36"/>
      <c r="J504" s="36"/>
      <c r="K504" s="36"/>
      <c r="L504" s="36"/>
      <c r="M504" s="36"/>
    </row>
    <row r="505" spans="1:13" x14ac:dyDescent="0.4">
      <c r="A505" s="36"/>
      <c r="B505" s="36"/>
      <c r="C505" s="36"/>
      <c r="D505" s="36"/>
      <c r="E505" s="36"/>
      <c r="F505" s="36"/>
      <c r="G505" s="36"/>
      <c r="H505" s="36"/>
      <c r="I505" s="36"/>
      <c r="J505" s="36"/>
      <c r="K505" s="36"/>
      <c r="L505" s="36"/>
      <c r="M505" s="36"/>
    </row>
    <row r="506" spans="1:13" x14ac:dyDescent="0.4">
      <c r="A506" s="36"/>
      <c r="B506" s="36"/>
      <c r="C506" s="36"/>
      <c r="D506" s="36"/>
      <c r="E506" s="36"/>
      <c r="F506" s="36"/>
      <c r="G506" s="36"/>
      <c r="H506" s="36"/>
      <c r="I506" s="36"/>
      <c r="J506" s="36"/>
      <c r="K506" s="36"/>
      <c r="L506" s="36"/>
      <c r="M506" s="36"/>
    </row>
    <row r="507" spans="1:13" x14ac:dyDescent="0.4">
      <c r="A507" s="36"/>
      <c r="B507" s="36"/>
      <c r="C507" s="36"/>
      <c r="D507" s="36"/>
      <c r="E507" s="36"/>
      <c r="F507" s="36"/>
      <c r="G507" s="36"/>
      <c r="H507" s="36"/>
      <c r="I507" s="36"/>
      <c r="J507" s="36"/>
      <c r="K507" s="36"/>
      <c r="L507" s="36"/>
      <c r="M507" s="36"/>
    </row>
    <row r="508" spans="1:13" x14ac:dyDescent="0.4">
      <c r="A508" s="36"/>
      <c r="B508" s="36"/>
      <c r="C508" s="36"/>
      <c r="D508" s="36"/>
      <c r="E508" s="36"/>
      <c r="F508" s="36"/>
      <c r="G508" s="36"/>
      <c r="H508" s="36"/>
      <c r="I508" s="36"/>
      <c r="J508" s="36"/>
      <c r="K508" s="36"/>
      <c r="L508" s="36"/>
      <c r="M508" s="36"/>
    </row>
    <row r="509" spans="1:13" x14ac:dyDescent="0.4">
      <c r="A509" s="36"/>
      <c r="B509" s="36"/>
      <c r="C509" s="36"/>
      <c r="D509" s="36"/>
      <c r="E509" s="36"/>
      <c r="F509" s="36"/>
      <c r="G509" s="36"/>
      <c r="H509" s="36"/>
      <c r="I509" s="36"/>
      <c r="J509" s="36"/>
      <c r="K509" s="36"/>
      <c r="L509" s="36"/>
      <c r="M509" s="36"/>
    </row>
    <row r="510" spans="1:13" x14ac:dyDescent="0.4">
      <c r="A510" s="36"/>
      <c r="B510" s="36"/>
      <c r="C510" s="36"/>
      <c r="D510" s="36"/>
      <c r="E510" s="36"/>
      <c r="F510" s="36"/>
      <c r="G510" s="36"/>
      <c r="H510" s="36"/>
      <c r="I510" s="36"/>
      <c r="J510" s="36"/>
      <c r="K510" s="36"/>
      <c r="L510" s="36"/>
      <c r="M510" s="36"/>
    </row>
    <row r="511" spans="1:13" x14ac:dyDescent="0.4">
      <c r="A511" s="36"/>
      <c r="B511" s="36"/>
      <c r="C511" s="36"/>
      <c r="D511" s="36"/>
      <c r="E511" s="36"/>
      <c r="F511" s="36"/>
      <c r="G511" s="36"/>
      <c r="H511" s="36"/>
      <c r="I511" s="36"/>
      <c r="J511" s="36"/>
      <c r="K511" s="36"/>
      <c r="L511" s="36"/>
      <c r="M511" s="36"/>
    </row>
    <row r="512" spans="1:13" x14ac:dyDescent="0.4">
      <c r="A512" s="36"/>
      <c r="B512" s="36"/>
      <c r="C512" s="36"/>
      <c r="D512" s="36"/>
      <c r="E512" s="36"/>
      <c r="F512" s="36"/>
      <c r="G512" s="36"/>
      <c r="H512" s="36"/>
      <c r="I512" s="36"/>
      <c r="J512" s="36"/>
      <c r="K512" s="36"/>
      <c r="L512" s="36"/>
      <c r="M512" s="36"/>
    </row>
    <row r="513" spans="1:13" x14ac:dyDescent="0.4">
      <c r="A513" s="36"/>
      <c r="B513" s="36"/>
      <c r="C513" s="36"/>
      <c r="D513" s="36"/>
      <c r="E513" s="36"/>
      <c r="F513" s="36"/>
      <c r="G513" s="36"/>
      <c r="H513" s="36"/>
      <c r="I513" s="36"/>
      <c r="J513" s="36"/>
      <c r="K513" s="36"/>
      <c r="L513" s="36"/>
      <c r="M513" s="36"/>
    </row>
    <row r="514" spans="1:13" x14ac:dyDescent="0.4">
      <c r="A514" s="36"/>
      <c r="B514" s="36"/>
      <c r="C514" s="36"/>
      <c r="D514" s="36"/>
      <c r="E514" s="36"/>
      <c r="F514" s="36"/>
      <c r="G514" s="36"/>
      <c r="H514" s="36"/>
      <c r="I514" s="36"/>
      <c r="J514" s="36"/>
      <c r="K514" s="36"/>
      <c r="L514" s="36"/>
      <c r="M514" s="36"/>
    </row>
    <row r="515" spans="1:13" x14ac:dyDescent="0.4">
      <c r="A515" s="36"/>
      <c r="B515" s="36"/>
      <c r="C515" s="36"/>
      <c r="D515" s="36"/>
      <c r="E515" s="36"/>
      <c r="F515" s="36"/>
      <c r="G515" s="36"/>
      <c r="H515" s="36"/>
      <c r="I515" s="36"/>
      <c r="J515" s="36"/>
      <c r="K515" s="36"/>
      <c r="L515" s="36"/>
      <c r="M515" s="36"/>
    </row>
    <row r="516" spans="1:13" x14ac:dyDescent="0.4">
      <c r="A516" s="36"/>
      <c r="B516" s="36"/>
      <c r="C516" s="36"/>
      <c r="D516" s="36"/>
      <c r="E516" s="36"/>
      <c r="F516" s="36"/>
      <c r="G516" s="36"/>
      <c r="H516" s="36"/>
      <c r="I516" s="36"/>
      <c r="J516" s="36"/>
      <c r="K516" s="36"/>
      <c r="L516" s="36"/>
      <c r="M516" s="36"/>
    </row>
    <row r="517" spans="1:13" x14ac:dyDescent="0.4">
      <c r="A517" s="36"/>
      <c r="B517" s="36"/>
      <c r="C517" s="36"/>
      <c r="D517" s="36"/>
      <c r="E517" s="36"/>
      <c r="F517" s="36"/>
      <c r="G517" s="36"/>
      <c r="H517" s="36"/>
      <c r="I517" s="36"/>
      <c r="J517" s="36"/>
      <c r="K517" s="36"/>
      <c r="L517" s="36"/>
      <c r="M517" s="36"/>
    </row>
    <row r="518" spans="1:13" x14ac:dyDescent="0.4">
      <c r="A518" s="36"/>
      <c r="B518" s="36"/>
      <c r="C518" s="36"/>
      <c r="D518" s="36"/>
      <c r="E518" s="36"/>
      <c r="F518" s="36"/>
      <c r="G518" s="36"/>
      <c r="H518" s="36"/>
      <c r="I518" s="36"/>
      <c r="J518" s="36"/>
      <c r="K518" s="36"/>
      <c r="L518" s="36"/>
      <c r="M518" s="36"/>
    </row>
    <row r="519" spans="1:13" x14ac:dyDescent="0.4">
      <c r="A519" s="36"/>
      <c r="B519" s="36"/>
      <c r="C519" s="36"/>
      <c r="D519" s="36"/>
      <c r="E519" s="36"/>
      <c r="F519" s="36"/>
      <c r="G519" s="36"/>
      <c r="H519" s="36"/>
      <c r="I519" s="36"/>
      <c r="J519" s="36"/>
      <c r="K519" s="36"/>
      <c r="L519" s="36"/>
      <c r="M519" s="36"/>
    </row>
    <row r="520" spans="1:13" x14ac:dyDescent="0.4">
      <c r="A520" s="36"/>
      <c r="B520" s="36"/>
      <c r="C520" s="36"/>
      <c r="D520" s="36"/>
      <c r="E520" s="36"/>
      <c r="F520" s="36"/>
      <c r="G520" s="36"/>
      <c r="H520" s="36"/>
      <c r="I520" s="36"/>
      <c r="J520" s="36"/>
      <c r="K520" s="36"/>
      <c r="L520" s="36"/>
      <c r="M520" s="36"/>
    </row>
    <row r="521" spans="1:13" x14ac:dyDescent="0.4">
      <c r="A521" s="36"/>
      <c r="B521" s="36"/>
      <c r="C521" s="36"/>
      <c r="D521" s="36"/>
      <c r="E521" s="36"/>
      <c r="F521" s="36"/>
      <c r="G521" s="36"/>
      <c r="H521" s="36"/>
      <c r="I521" s="36"/>
      <c r="J521" s="36"/>
      <c r="K521" s="36"/>
      <c r="L521" s="36"/>
      <c r="M521" s="36"/>
    </row>
    <row r="522" spans="1:13" x14ac:dyDescent="0.4">
      <c r="A522" s="36"/>
      <c r="B522" s="36"/>
      <c r="C522" s="36"/>
      <c r="D522" s="36"/>
      <c r="E522" s="36"/>
      <c r="F522" s="36"/>
      <c r="G522" s="36"/>
      <c r="H522" s="36"/>
      <c r="I522" s="36"/>
      <c r="J522" s="36"/>
      <c r="K522" s="36"/>
      <c r="L522" s="36"/>
      <c r="M522" s="36"/>
    </row>
    <row r="523" spans="1:13" x14ac:dyDescent="0.4">
      <c r="A523" s="36"/>
      <c r="B523" s="36"/>
      <c r="C523" s="36"/>
      <c r="D523" s="36"/>
      <c r="E523" s="36"/>
      <c r="F523" s="36"/>
      <c r="G523" s="36"/>
      <c r="H523" s="36"/>
      <c r="I523" s="36"/>
      <c r="J523" s="36"/>
      <c r="K523" s="36"/>
      <c r="L523" s="36"/>
      <c r="M523" s="36"/>
    </row>
    <row r="524" spans="1:13" x14ac:dyDescent="0.4">
      <c r="A524" s="36"/>
      <c r="B524" s="36"/>
      <c r="C524" s="36"/>
      <c r="D524" s="36"/>
      <c r="E524" s="36"/>
      <c r="F524" s="36"/>
      <c r="G524" s="36"/>
      <c r="H524" s="36"/>
      <c r="I524" s="36"/>
      <c r="J524" s="36"/>
      <c r="K524" s="36"/>
      <c r="L524" s="36"/>
      <c r="M524" s="36"/>
    </row>
    <row r="525" spans="1:13" x14ac:dyDescent="0.4">
      <c r="A525" s="36"/>
      <c r="B525" s="36"/>
      <c r="C525" s="36"/>
      <c r="D525" s="36"/>
      <c r="E525" s="36"/>
      <c r="F525" s="36"/>
      <c r="G525" s="36"/>
      <c r="H525" s="36"/>
      <c r="I525" s="36"/>
      <c r="J525" s="36"/>
      <c r="K525" s="36"/>
      <c r="L525" s="36"/>
      <c r="M525" s="36"/>
    </row>
    <row r="526" spans="1:13" x14ac:dyDescent="0.4">
      <c r="A526" s="36"/>
      <c r="B526" s="36"/>
      <c r="C526" s="36"/>
      <c r="D526" s="36"/>
      <c r="E526" s="36"/>
      <c r="F526" s="36"/>
      <c r="G526" s="36"/>
      <c r="H526" s="36"/>
      <c r="I526" s="36"/>
      <c r="J526" s="36"/>
      <c r="K526" s="36"/>
      <c r="L526" s="36"/>
      <c r="M526" s="36"/>
    </row>
    <row r="527" spans="1:13" x14ac:dyDescent="0.4">
      <c r="A527" s="36"/>
      <c r="B527" s="36"/>
      <c r="C527" s="36"/>
      <c r="D527" s="36"/>
      <c r="E527" s="36"/>
      <c r="F527" s="36"/>
      <c r="G527" s="36"/>
      <c r="H527" s="36"/>
      <c r="I527" s="36"/>
      <c r="J527" s="36"/>
      <c r="K527" s="36"/>
      <c r="L527" s="36"/>
      <c r="M527" s="36"/>
    </row>
    <row r="528" spans="1:13" x14ac:dyDescent="0.4">
      <c r="A528" s="36"/>
      <c r="B528" s="36"/>
      <c r="C528" s="36"/>
      <c r="D528" s="36"/>
      <c r="E528" s="36"/>
      <c r="F528" s="36"/>
      <c r="G528" s="36"/>
      <c r="H528" s="36"/>
      <c r="I528" s="36"/>
      <c r="J528" s="36"/>
      <c r="K528" s="36"/>
      <c r="L528" s="36"/>
      <c r="M528" s="36"/>
    </row>
    <row r="529" spans="1:13" x14ac:dyDescent="0.4">
      <c r="A529" s="36"/>
      <c r="B529" s="36"/>
      <c r="C529" s="36"/>
      <c r="D529" s="36"/>
      <c r="E529" s="36"/>
      <c r="F529" s="36"/>
      <c r="G529" s="36"/>
      <c r="H529" s="36"/>
      <c r="I529" s="36"/>
      <c r="J529" s="36"/>
      <c r="K529" s="36"/>
      <c r="L529" s="36"/>
      <c r="M529" s="36"/>
    </row>
    <row r="530" spans="1:13" x14ac:dyDescent="0.4">
      <c r="A530" s="36"/>
      <c r="B530" s="36"/>
      <c r="C530" s="36"/>
      <c r="D530" s="36"/>
      <c r="E530" s="36"/>
      <c r="F530" s="36"/>
      <c r="G530" s="36"/>
      <c r="H530" s="36"/>
      <c r="I530" s="36"/>
      <c r="J530" s="36"/>
      <c r="K530" s="36"/>
      <c r="L530" s="36"/>
      <c r="M530" s="36"/>
    </row>
    <row r="531" spans="1:13" x14ac:dyDescent="0.4">
      <c r="A531" s="36"/>
      <c r="B531" s="36"/>
      <c r="C531" s="36"/>
      <c r="D531" s="36"/>
      <c r="E531" s="36"/>
      <c r="F531" s="36"/>
      <c r="G531" s="36"/>
      <c r="H531" s="36"/>
      <c r="I531" s="36"/>
      <c r="J531" s="36"/>
      <c r="K531" s="36"/>
      <c r="L531" s="36"/>
      <c r="M531" s="36"/>
    </row>
    <row r="532" spans="1:13" x14ac:dyDescent="0.4">
      <c r="A532" s="36"/>
      <c r="B532" s="36"/>
      <c r="C532" s="36"/>
      <c r="D532" s="36"/>
      <c r="E532" s="36"/>
      <c r="F532" s="36"/>
      <c r="G532" s="36"/>
      <c r="H532" s="36"/>
      <c r="I532" s="36"/>
      <c r="J532" s="36"/>
      <c r="K532" s="36"/>
      <c r="L532" s="36"/>
      <c r="M532" s="36"/>
    </row>
    <row r="533" spans="1:13" x14ac:dyDescent="0.4">
      <c r="A533" s="36"/>
      <c r="B533" s="36"/>
      <c r="C533" s="36"/>
      <c r="D533" s="36"/>
      <c r="E533" s="36"/>
      <c r="F533" s="36"/>
      <c r="G533" s="36"/>
      <c r="H533" s="36"/>
      <c r="I533" s="36"/>
      <c r="J533" s="36"/>
      <c r="K533" s="36"/>
      <c r="L533" s="36"/>
      <c r="M533" s="36"/>
    </row>
    <row r="534" spans="1:13" x14ac:dyDescent="0.4">
      <c r="A534" s="36"/>
      <c r="B534" s="36"/>
      <c r="C534" s="36"/>
      <c r="D534" s="36"/>
      <c r="E534" s="36"/>
      <c r="F534" s="36"/>
      <c r="G534" s="36"/>
      <c r="H534" s="36"/>
      <c r="I534" s="36"/>
      <c r="J534" s="36"/>
      <c r="K534" s="36"/>
      <c r="L534" s="36"/>
      <c r="M534" s="36"/>
    </row>
    <row r="535" spans="1:13" x14ac:dyDescent="0.4">
      <c r="A535" s="36"/>
      <c r="B535" s="36"/>
      <c r="C535" s="36"/>
      <c r="D535" s="36"/>
      <c r="E535" s="36"/>
      <c r="F535" s="36"/>
      <c r="G535" s="36"/>
      <c r="H535" s="36"/>
      <c r="I535" s="36"/>
      <c r="J535" s="36"/>
      <c r="K535" s="36"/>
      <c r="L535" s="36"/>
      <c r="M535" s="36"/>
    </row>
    <row r="536" spans="1:13" x14ac:dyDescent="0.4">
      <c r="A536" s="36"/>
      <c r="B536" s="36"/>
      <c r="C536" s="36"/>
      <c r="D536" s="36"/>
      <c r="E536" s="36"/>
      <c r="F536" s="36"/>
      <c r="G536" s="36"/>
      <c r="H536" s="36"/>
      <c r="I536" s="36"/>
      <c r="J536" s="36"/>
      <c r="K536" s="36"/>
      <c r="L536" s="36"/>
      <c r="M536" s="36"/>
    </row>
    <row r="537" spans="1:13" x14ac:dyDescent="0.4">
      <c r="A537" s="36"/>
      <c r="B537" s="36"/>
      <c r="C537" s="36"/>
      <c r="D537" s="36"/>
      <c r="E537" s="36"/>
      <c r="F537" s="36"/>
      <c r="G537" s="36"/>
      <c r="H537" s="36"/>
      <c r="I537" s="36"/>
      <c r="J537" s="36"/>
      <c r="K537" s="36"/>
      <c r="L537" s="36"/>
      <c r="M537" s="36"/>
    </row>
    <row r="538" spans="1:13" x14ac:dyDescent="0.4">
      <c r="A538" s="36"/>
      <c r="B538" s="36"/>
      <c r="C538" s="36"/>
      <c r="D538" s="36"/>
      <c r="E538" s="36"/>
      <c r="F538" s="36"/>
      <c r="G538" s="36"/>
      <c r="H538" s="36"/>
      <c r="I538" s="36"/>
      <c r="J538" s="36"/>
      <c r="K538" s="36"/>
      <c r="L538" s="36"/>
      <c r="M538" s="36"/>
    </row>
    <row r="539" spans="1:13" x14ac:dyDescent="0.4">
      <c r="A539" s="36"/>
      <c r="B539" s="36"/>
      <c r="C539" s="36"/>
      <c r="D539" s="36"/>
      <c r="E539" s="36"/>
      <c r="F539" s="36"/>
      <c r="G539" s="36"/>
      <c r="H539" s="36"/>
      <c r="I539" s="36"/>
      <c r="J539" s="36"/>
      <c r="K539" s="36"/>
      <c r="L539" s="36"/>
      <c r="M539" s="36"/>
    </row>
    <row r="540" spans="1:13" x14ac:dyDescent="0.4">
      <c r="A540" s="36"/>
      <c r="B540" s="36"/>
      <c r="C540" s="36"/>
      <c r="D540" s="36"/>
      <c r="E540" s="36"/>
      <c r="F540" s="36"/>
      <c r="G540" s="36"/>
      <c r="H540" s="36"/>
      <c r="I540" s="36"/>
      <c r="J540" s="36"/>
      <c r="K540" s="36"/>
      <c r="L540" s="36"/>
      <c r="M540" s="36"/>
    </row>
    <row r="541" spans="1:13" x14ac:dyDescent="0.4">
      <c r="A541" s="36"/>
      <c r="B541" s="36"/>
      <c r="C541" s="36"/>
      <c r="D541" s="36"/>
      <c r="E541" s="36"/>
      <c r="F541" s="36"/>
      <c r="G541" s="36"/>
      <c r="H541" s="36"/>
      <c r="I541" s="36"/>
      <c r="J541" s="36"/>
      <c r="K541" s="36"/>
      <c r="L541" s="36"/>
      <c r="M541" s="36"/>
    </row>
    <row r="542" spans="1:13" x14ac:dyDescent="0.4">
      <c r="A542" s="36"/>
      <c r="B542" s="36"/>
      <c r="C542" s="36"/>
      <c r="D542" s="36"/>
      <c r="E542" s="36"/>
      <c r="F542" s="36"/>
      <c r="G542" s="36"/>
      <c r="H542" s="36"/>
      <c r="I542" s="36"/>
      <c r="J542" s="36"/>
      <c r="K542" s="36"/>
      <c r="L542" s="36"/>
      <c r="M542" s="36"/>
    </row>
    <row r="543" spans="1:13" x14ac:dyDescent="0.4">
      <c r="A543" s="36"/>
      <c r="B543" s="36"/>
      <c r="C543" s="36"/>
      <c r="D543" s="36"/>
      <c r="E543" s="36"/>
      <c r="F543" s="36"/>
      <c r="G543" s="36"/>
      <c r="H543" s="36"/>
      <c r="I543" s="36"/>
      <c r="J543" s="36"/>
      <c r="K543" s="36"/>
      <c r="L543" s="36"/>
      <c r="M543" s="36"/>
    </row>
    <row r="544" spans="1:13" x14ac:dyDescent="0.4">
      <c r="A544" s="36"/>
      <c r="B544" s="36"/>
      <c r="C544" s="36"/>
      <c r="D544" s="36"/>
      <c r="E544" s="36"/>
      <c r="F544" s="36"/>
      <c r="G544" s="36"/>
      <c r="H544" s="36"/>
      <c r="I544" s="36"/>
      <c r="J544" s="36"/>
      <c r="K544" s="36"/>
      <c r="L544" s="36"/>
      <c r="M544" s="36"/>
    </row>
    <row r="545" spans="1:13" x14ac:dyDescent="0.4">
      <c r="A545" s="36"/>
      <c r="B545" s="36"/>
      <c r="C545" s="36"/>
      <c r="D545" s="36"/>
      <c r="E545" s="36"/>
      <c r="F545" s="36"/>
      <c r="G545" s="36"/>
      <c r="H545" s="36"/>
      <c r="I545" s="36"/>
      <c r="J545" s="36"/>
      <c r="K545" s="36"/>
      <c r="L545" s="36"/>
      <c r="M545" s="36"/>
    </row>
    <row r="546" spans="1:13" x14ac:dyDescent="0.4">
      <c r="A546" s="36"/>
      <c r="B546" s="36"/>
      <c r="C546" s="36"/>
      <c r="D546" s="36"/>
      <c r="E546" s="36"/>
      <c r="F546" s="36"/>
      <c r="G546" s="36"/>
      <c r="H546" s="36"/>
      <c r="I546" s="36"/>
      <c r="J546" s="36"/>
      <c r="K546" s="36"/>
      <c r="L546" s="36"/>
      <c r="M546" s="36"/>
    </row>
    <row r="547" spans="1:13" x14ac:dyDescent="0.4">
      <c r="A547" s="36"/>
      <c r="B547" s="36"/>
      <c r="C547" s="36"/>
      <c r="D547" s="36"/>
      <c r="E547" s="36"/>
      <c r="F547" s="36"/>
      <c r="G547" s="36"/>
      <c r="H547" s="36"/>
      <c r="I547" s="36"/>
      <c r="J547" s="36"/>
      <c r="K547" s="36"/>
      <c r="L547" s="36"/>
      <c r="M547" s="36"/>
    </row>
    <row r="548" spans="1:13" x14ac:dyDescent="0.4">
      <c r="A548" s="36"/>
      <c r="B548" s="36"/>
      <c r="C548" s="36"/>
      <c r="D548" s="36"/>
      <c r="E548" s="36"/>
      <c r="F548" s="36"/>
      <c r="G548" s="36"/>
      <c r="H548" s="36"/>
      <c r="I548" s="36"/>
      <c r="J548" s="36"/>
      <c r="K548" s="36"/>
      <c r="L548" s="36"/>
      <c r="M548" s="36"/>
    </row>
    <row r="549" spans="1:13" x14ac:dyDescent="0.4">
      <c r="A549" s="36"/>
      <c r="B549" s="36"/>
      <c r="C549" s="36"/>
      <c r="D549" s="36"/>
      <c r="E549" s="36"/>
      <c r="F549" s="36"/>
      <c r="G549" s="36"/>
      <c r="H549" s="36"/>
      <c r="I549" s="36"/>
      <c r="J549" s="36"/>
      <c r="K549" s="36"/>
      <c r="L549" s="36"/>
      <c r="M549" s="36"/>
    </row>
    <row r="550" spans="1:13" x14ac:dyDescent="0.4">
      <c r="A550" s="36"/>
      <c r="B550" s="36"/>
      <c r="C550" s="36"/>
      <c r="D550" s="36"/>
      <c r="E550" s="36"/>
      <c r="F550" s="36"/>
      <c r="G550" s="36"/>
      <c r="H550" s="36"/>
      <c r="I550" s="36"/>
      <c r="J550" s="36"/>
      <c r="K550" s="36"/>
      <c r="L550" s="36"/>
      <c r="M550" s="36"/>
    </row>
    <row r="551" spans="1:13" x14ac:dyDescent="0.4">
      <c r="A551" s="36"/>
      <c r="B551" s="36"/>
      <c r="C551" s="36"/>
      <c r="D551" s="36"/>
      <c r="E551" s="36"/>
      <c r="F551" s="36"/>
      <c r="G551" s="36"/>
      <c r="H551" s="36"/>
      <c r="I551" s="36"/>
      <c r="J551" s="36"/>
      <c r="K551" s="36"/>
      <c r="L551" s="36"/>
      <c r="M551" s="36"/>
    </row>
    <row r="552" spans="1:13" x14ac:dyDescent="0.4">
      <c r="A552" s="36"/>
      <c r="B552" s="36"/>
      <c r="C552" s="36"/>
      <c r="D552" s="36"/>
      <c r="E552" s="36"/>
      <c r="F552" s="36"/>
      <c r="G552" s="36"/>
      <c r="H552" s="36"/>
      <c r="I552" s="36"/>
      <c r="J552" s="36"/>
      <c r="K552" s="36"/>
      <c r="L552" s="36"/>
      <c r="M552" s="36"/>
    </row>
    <row r="553" spans="1:13" x14ac:dyDescent="0.4">
      <c r="A553" s="36"/>
      <c r="B553" s="36"/>
      <c r="C553" s="36"/>
      <c r="D553" s="36"/>
      <c r="E553" s="36"/>
      <c r="F553" s="36"/>
      <c r="G553" s="36"/>
      <c r="H553" s="36"/>
      <c r="I553" s="36"/>
      <c r="J553" s="36"/>
      <c r="K553" s="36"/>
      <c r="L553" s="36"/>
      <c r="M553" s="36"/>
    </row>
    <row r="554" spans="1:13" x14ac:dyDescent="0.4">
      <c r="A554" s="36"/>
      <c r="B554" s="36"/>
      <c r="C554" s="36"/>
      <c r="D554" s="36"/>
      <c r="E554" s="36"/>
      <c r="F554" s="36"/>
      <c r="G554" s="36"/>
      <c r="H554" s="36"/>
      <c r="I554" s="36"/>
      <c r="J554" s="36"/>
      <c r="K554" s="36"/>
      <c r="L554" s="36"/>
      <c r="M554" s="36"/>
    </row>
    <row r="555" spans="1:13" x14ac:dyDescent="0.4">
      <c r="A555" s="36"/>
      <c r="B555" s="36"/>
      <c r="C555" s="36"/>
      <c r="D555" s="36"/>
      <c r="E555" s="36"/>
      <c r="F555" s="36"/>
      <c r="G555" s="36"/>
      <c r="H555" s="36"/>
      <c r="I555" s="36"/>
      <c r="J555" s="36"/>
      <c r="K555" s="36"/>
      <c r="L555" s="36"/>
      <c r="M555" s="36"/>
    </row>
    <row r="556" spans="1:13" x14ac:dyDescent="0.4">
      <c r="A556" s="36"/>
      <c r="B556" s="36"/>
      <c r="C556" s="36"/>
      <c r="D556" s="36"/>
      <c r="E556" s="36"/>
      <c r="F556" s="36"/>
      <c r="G556" s="36"/>
      <c r="H556" s="36"/>
      <c r="I556" s="36"/>
      <c r="J556" s="36"/>
      <c r="K556" s="36"/>
      <c r="L556" s="36"/>
      <c r="M556" s="36"/>
    </row>
    <row r="557" spans="1:13" x14ac:dyDescent="0.4">
      <c r="A557" s="36"/>
      <c r="B557" s="36"/>
      <c r="C557" s="36"/>
      <c r="D557" s="36"/>
      <c r="E557" s="36"/>
      <c r="F557" s="36"/>
      <c r="G557" s="36"/>
      <c r="H557" s="36"/>
      <c r="I557" s="36"/>
      <c r="J557" s="36"/>
      <c r="K557" s="36"/>
      <c r="L557" s="36"/>
      <c r="M557" s="36"/>
    </row>
    <row r="558" spans="1:13" x14ac:dyDescent="0.4">
      <c r="A558" s="36"/>
      <c r="B558" s="36"/>
      <c r="C558" s="36"/>
      <c r="D558" s="36"/>
      <c r="E558" s="36"/>
      <c r="F558" s="36"/>
      <c r="G558" s="36"/>
      <c r="H558" s="36"/>
      <c r="I558" s="36"/>
      <c r="J558" s="36"/>
      <c r="K558" s="36"/>
      <c r="L558" s="36"/>
      <c r="M558" s="36"/>
    </row>
    <row r="559" spans="1:13" x14ac:dyDescent="0.4">
      <c r="A559" s="36"/>
      <c r="B559" s="36"/>
      <c r="C559" s="36"/>
      <c r="D559" s="36"/>
      <c r="E559" s="36"/>
      <c r="F559" s="36"/>
      <c r="G559" s="36"/>
      <c r="H559" s="36"/>
      <c r="I559" s="36"/>
      <c r="J559" s="36"/>
      <c r="K559" s="36"/>
      <c r="L559" s="36"/>
      <c r="M559" s="36"/>
    </row>
    <row r="560" spans="1:13" x14ac:dyDescent="0.4">
      <c r="A560" s="36"/>
      <c r="B560" s="36"/>
      <c r="C560" s="36"/>
      <c r="D560" s="36"/>
      <c r="E560" s="36"/>
      <c r="F560" s="36"/>
      <c r="G560" s="36"/>
      <c r="H560" s="36"/>
      <c r="I560" s="36"/>
      <c r="J560" s="36"/>
      <c r="K560" s="36"/>
      <c r="L560" s="36"/>
      <c r="M560" s="36"/>
    </row>
    <row r="561" spans="1:13" x14ac:dyDescent="0.4">
      <c r="A561" s="36"/>
      <c r="B561" s="36"/>
      <c r="C561" s="36"/>
      <c r="D561" s="36"/>
      <c r="E561" s="36"/>
      <c r="F561" s="36"/>
      <c r="G561" s="36"/>
      <c r="H561" s="36"/>
      <c r="I561" s="36"/>
      <c r="J561" s="36"/>
      <c r="K561" s="36"/>
      <c r="L561" s="36"/>
      <c r="M561" s="36"/>
    </row>
    <row r="562" spans="1:13" x14ac:dyDescent="0.4">
      <c r="A562" s="36"/>
      <c r="B562" s="36"/>
      <c r="C562" s="36"/>
      <c r="D562" s="36"/>
      <c r="E562" s="36"/>
      <c r="F562" s="36"/>
      <c r="G562" s="36"/>
      <c r="H562" s="36"/>
      <c r="I562" s="36"/>
      <c r="J562" s="36"/>
      <c r="K562" s="36"/>
      <c r="L562" s="36"/>
      <c r="M562" s="36"/>
    </row>
    <row r="563" spans="1:13" x14ac:dyDescent="0.4">
      <c r="A563" s="36"/>
      <c r="B563" s="36"/>
      <c r="C563" s="36"/>
      <c r="D563" s="36"/>
      <c r="E563" s="36"/>
      <c r="F563" s="36"/>
      <c r="G563" s="36"/>
      <c r="H563" s="36"/>
      <c r="I563" s="36"/>
      <c r="J563" s="36"/>
      <c r="K563" s="36"/>
      <c r="L563" s="36"/>
      <c r="M563" s="36"/>
    </row>
    <row r="564" spans="1:13" x14ac:dyDescent="0.4">
      <c r="A564" s="36"/>
      <c r="B564" s="36"/>
      <c r="C564" s="36"/>
      <c r="D564" s="36"/>
      <c r="E564" s="36"/>
      <c r="F564" s="36"/>
      <c r="G564" s="36"/>
      <c r="H564" s="36"/>
      <c r="I564" s="36"/>
      <c r="J564" s="36"/>
      <c r="K564" s="36"/>
      <c r="L564" s="36"/>
      <c r="M564" s="36"/>
    </row>
    <row r="565" spans="1:13" x14ac:dyDescent="0.4">
      <c r="A565" s="36"/>
      <c r="B565" s="36"/>
      <c r="C565" s="36"/>
      <c r="D565" s="36"/>
      <c r="E565" s="36"/>
      <c r="F565" s="36"/>
      <c r="G565" s="36"/>
      <c r="H565" s="36"/>
      <c r="I565" s="36"/>
      <c r="J565" s="36"/>
      <c r="K565" s="36"/>
      <c r="L565" s="36"/>
      <c r="M565" s="36"/>
    </row>
    <row r="566" spans="1:13" x14ac:dyDescent="0.4">
      <c r="A566" s="36"/>
      <c r="B566" s="36"/>
      <c r="C566" s="36"/>
      <c r="D566" s="36"/>
      <c r="E566" s="36"/>
      <c r="F566" s="36"/>
      <c r="G566" s="36"/>
      <c r="H566" s="36"/>
      <c r="I566" s="36"/>
      <c r="J566" s="36"/>
      <c r="K566" s="36"/>
      <c r="L566" s="36"/>
      <c r="M566" s="36"/>
    </row>
    <row r="567" spans="1:13" x14ac:dyDescent="0.4">
      <c r="A567" s="36"/>
      <c r="B567" s="36"/>
      <c r="C567" s="36"/>
      <c r="D567" s="36"/>
      <c r="E567" s="36"/>
      <c r="F567" s="36"/>
      <c r="G567" s="36"/>
      <c r="H567" s="36"/>
      <c r="I567" s="36"/>
      <c r="J567" s="36"/>
      <c r="K567" s="36"/>
      <c r="L567" s="36"/>
      <c r="M567" s="36"/>
    </row>
    <row r="568" spans="1:13" x14ac:dyDescent="0.4">
      <c r="A568" s="36"/>
      <c r="B568" s="36"/>
      <c r="C568" s="36"/>
      <c r="D568" s="36"/>
      <c r="E568" s="36"/>
      <c r="F568" s="36"/>
      <c r="G568" s="36"/>
      <c r="H568" s="36"/>
      <c r="I568" s="36"/>
      <c r="J568" s="36"/>
      <c r="K568" s="36"/>
      <c r="L568" s="36"/>
      <c r="M568" s="36"/>
    </row>
    <row r="569" spans="1:13" x14ac:dyDescent="0.4">
      <c r="A569" s="36"/>
      <c r="B569" s="36"/>
      <c r="C569" s="36"/>
      <c r="D569" s="36"/>
      <c r="E569" s="36"/>
      <c r="F569" s="36"/>
      <c r="G569" s="36"/>
      <c r="H569" s="36"/>
      <c r="I569" s="36"/>
      <c r="J569" s="36"/>
      <c r="K569" s="36"/>
      <c r="L569" s="36"/>
      <c r="M569" s="36"/>
    </row>
    <row r="570" spans="1:13" x14ac:dyDescent="0.4">
      <c r="A570" s="36"/>
      <c r="B570" s="36"/>
      <c r="C570" s="36"/>
      <c r="D570" s="36"/>
      <c r="E570" s="36"/>
      <c r="F570" s="36"/>
      <c r="G570" s="36"/>
      <c r="H570" s="36"/>
      <c r="I570" s="36"/>
      <c r="J570" s="36"/>
      <c r="K570" s="36"/>
      <c r="L570" s="36"/>
      <c r="M570" s="36"/>
    </row>
    <row r="571" spans="1:13" x14ac:dyDescent="0.4">
      <c r="A571" s="36"/>
      <c r="B571" s="36"/>
      <c r="C571" s="36"/>
      <c r="D571" s="36"/>
      <c r="E571" s="36"/>
      <c r="F571" s="36"/>
      <c r="G571" s="36"/>
      <c r="H571" s="36"/>
      <c r="I571" s="36"/>
      <c r="J571" s="36"/>
      <c r="K571" s="36"/>
      <c r="L571" s="36"/>
      <c r="M571" s="36"/>
    </row>
    <row r="572" spans="1:13" x14ac:dyDescent="0.4">
      <c r="A572" s="36"/>
      <c r="B572" s="36"/>
      <c r="C572" s="36"/>
      <c r="D572" s="36"/>
      <c r="E572" s="36"/>
      <c r="F572" s="36"/>
      <c r="G572" s="36"/>
      <c r="H572" s="36"/>
      <c r="I572" s="36"/>
      <c r="J572" s="36"/>
      <c r="K572" s="36"/>
      <c r="L572" s="36"/>
      <c r="M572" s="36"/>
    </row>
    <row r="573" spans="1:13" x14ac:dyDescent="0.4">
      <c r="A573" s="36"/>
      <c r="B573" s="36"/>
      <c r="C573" s="36"/>
      <c r="D573" s="36"/>
      <c r="E573" s="36"/>
      <c r="F573" s="36"/>
      <c r="G573" s="36"/>
      <c r="H573" s="36"/>
      <c r="I573" s="36"/>
      <c r="J573" s="36"/>
      <c r="K573" s="36"/>
      <c r="L573" s="36"/>
      <c r="M573" s="36"/>
    </row>
    <row r="574" spans="1:13" x14ac:dyDescent="0.4">
      <c r="A574" s="36"/>
      <c r="B574" s="36"/>
      <c r="C574" s="36"/>
      <c r="D574" s="36"/>
      <c r="E574" s="36"/>
      <c r="F574" s="36"/>
      <c r="G574" s="36"/>
      <c r="H574" s="36"/>
      <c r="I574" s="36"/>
      <c r="J574" s="36"/>
      <c r="K574" s="36"/>
      <c r="L574" s="36"/>
      <c r="M574" s="36"/>
    </row>
    <row r="575" spans="1:13" x14ac:dyDescent="0.4">
      <c r="A575" s="36"/>
      <c r="B575" s="36"/>
      <c r="C575" s="36"/>
      <c r="D575" s="36"/>
      <c r="E575" s="36"/>
      <c r="F575" s="36"/>
      <c r="G575" s="36"/>
      <c r="H575" s="36"/>
      <c r="I575" s="36"/>
      <c r="J575" s="36"/>
      <c r="K575" s="36"/>
      <c r="L575" s="36"/>
      <c r="M575" s="36"/>
    </row>
    <row r="576" spans="1:13" x14ac:dyDescent="0.4">
      <c r="A576" s="36"/>
      <c r="B576" s="36"/>
      <c r="C576" s="36"/>
      <c r="D576" s="36"/>
      <c r="E576" s="36"/>
      <c r="F576" s="36"/>
      <c r="G576" s="36"/>
      <c r="H576" s="36"/>
      <c r="I576" s="36"/>
      <c r="J576" s="36"/>
      <c r="K576" s="36"/>
      <c r="L576" s="36"/>
      <c r="M576" s="36"/>
    </row>
    <row r="577" spans="1:13" x14ac:dyDescent="0.4">
      <c r="A577" s="36"/>
      <c r="B577" s="36"/>
      <c r="C577" s="36"/>
      <c r="D577" s="36"/>
      <c r="E577" s="36"/>
      <c r="F577" s="36"/>
      <c r="G577" s="36"/>
      <c r="H577" s="36"/>
      <c r="I577" s="36"/>
      <c r="J577" s="36"/>
      <c r="K577" s="36"/>
      <c r="L577" s="36"/>
      <c r="M577" s="36"/>
    </row>
    <row r="578" spans="1:13" x14ac:dyDescent="0.4">
      <c r="A578" s="36"/>
      <c r="B578" s="36"/>
      <c r="C578" s="36"/>
      <c r="D578" s="36"/>
      <c r="E578" s="36"/>
      <c r="F578" s="36"/>
      <c r="G578" s="36"/>
      <c r="H578" s="36"/>
      <c r="I578" s="36"/>
      <c r="J578" s="36"/>
      <c r="K578" s="36"/>
      <c r="L578" s="36"/>
      <c r="M578" s="36"/>
    </row>
    <row r="579" spans="1:13" x14ac:dyDescent="0.4">
      <c r="A579" s="36"/>
      <c r="B579" s="36"/>
      <c r="C579" s="36"/>
      <c r="D579" s="36"/>
      <c r="E579" s="36"/>
      <c r="F579" s="36"/>
      <c r="G579" s="36"/>
      <c r="H579" s="36"/>
      <c r="I579" s="36"/>
      <c r="J579" s="36"/>
      <c r="K579" s="36"/>
      <c r="L579" s="36"/>
      <c r="M579" s="36"/>
    </row>
    <row r="580" spans="1:13" x14ac:dyDescent="0.4">
      <c r="A580" s="36"/>
      <c r="B580" s="36"/>
      <c r="C580" s="36"/>
      <c r="D580" s="36"/>
      <c r="E580" s="36"/>
      <c r="F580" s="36"/>
      <c r="G580" s="36"/>
      <c r="H580" s="36"/>
      <c r="I580" s="36"/>
      <c r="J580" s="36"/>
      <c r="K580" s="36"/>
      <c r="L580" s="36"/>
      <c r="M580" s="36"/>
    </row>
    <row r="581" spans="1:13" x14ac:dyDescent="0.4">
      <c r="A581" s="36"/>
      <c r="B581" s="36"/>
      <c r="C581" s="36"/>
      <c r="D581" s="36"/>
      <c r="E581" s="36"/>
      <c r="F581" s="36"/>
      <c r="G581" s="36"/>
      <c r="H581" s="36"/>
      <c r="I581" s="36"/>
      <c r="J581" s="36"/>
      <c r="K581" s="36"/>
      <c r="L581" s="36"/>
      <c r="M581" s="36"/>
    </row>
    <row r="582" spans="1:13" x14ac:dyDescent="0.4">
      <c r="A582" s="36"/>
      <c r="B582" s="36"/>
      <c r="C582" s="36"/>
      <c r="D582" s="36"/>
      <c r="E582" s="36"/>
      <c r="F582" s="36"/>
      <c r="G582" s="36"/>
      <c r="H582" s="36"/>
      <c r="I582" s="36"/>
      <c r="J582" s="36"/>
      <c r="K582" s="36"/>
      <c r="L582" s="36"/>
      <c r="M582" s="36"/>
    </row>
    <row r="583" spans="1:13" x14ac:dyDescent="0.4">
      <c r="A583" s="36"/>
      <c r="B583" s="36"/>
      <c r="C583" s="36"/>
      <c r="D583" s="36"/>
      <c r="E583" s="36"/>
      <c r="F583" s="36"/>
      <c r="G583" s="36"/>
      <c r="H583" s="36"/>
      <c r="I583" s="36"/>
      <c r="J583" s="36"/>
      <c r="K583" s="36"/>
      <c r="L583" s="36"/>
      <c r="M583" s="36"/>
    </row>
    <row r="584" spans="1:13" x14ac:dyDescent="0.4">
      <c r="A584" s="36"/>
      <c r="B584" s="36"/>
      <c r="C584" s="36"/>
      <c r="D584" s="36"/>
      <c r="E584" s="36"/>
      <c r="F584" s="36"/>
      <c r="G584" s="36"/>
      <c r="H584" s="36"/>
      <c r="I584" s="36"/>
      <c r="J584" s="36"/>
      <c r="K584" s="36"/>
      <c r="L584" s="36"/>
      <c r="M584" s="36"/>
    </row>
    <row r="585" spans="1:13" x14ac:dyDescent="0.4">
      <c r="A585" s="36"/>
      <c r="B585" s="36"/>
      <c r="C585" s="36"/>
      <c r="D585" s="36"/>
      <c r="E585" s="36"/>
      <c r="F585" s="36"/>
      <c r="G585" s="36"/>
      <c r="H585" s="36"/>
      <c r="I585" s="36"/>
      <c r="J585" s="36"/>
      <c r="K585" s="36"/>
      <c r="L585" s="36"/>
      <c r="M585" s="36"/>
    </row>
    <row r="586" spans="1:13" x14ac:dyDescent="0.4">
      <c r="A586" s="36"/>
      <c r="B586" s="36"/>
      <c r="C586" s="36"/>
      <c r="D586" s="36"/>
      <c r="E586" s="36"/>
      <c r="F586" s="36"/>
      <c r="G586" s="36"/>
      <c r="H586" s="36"/>
      <c r="I586" s="36"/>
      <c r="J586" s="36"/>
      <c r="K586" s="36"/>
      <c r="L586" s="36"/>
      <c r="M586" s="36"/>
    </row>
    <row r="587" spans="1:13" x14ac:dyDescent="0.4">
      <c r="A587" s="36"/>
      <c r="B587" s="36"/>
      <c r="C587" s="36"/>
      <c r="D587" s="36"/>
      <c r="E587" s="36"/>
      <c r="F587" s="36"/>
      <c r="G587" s="36"/>
      <c r="H587" s="36"/>
      <c r="I587" s="36"/>
      <c r="J587" s="36"/>
      <c r="K587" s="36"/>
      <c r="L587" s="36"/>
      <c r="M587" s="36"/>
    </row>
    <row r="588" spans="1:13" x14ac:dyDescent="0.4">
      <c r="A588" s="36"/>
      <c r="B588" s="36"/>
      <c r="C588" s="36"/>
      <c r="D588" s="36"/>
      <c r="E588" s="36"/>
      <c r="F588" s="36"/>
      <c r="G588" s="36"/>
      <c r="H588" s="36"/>
      <c r="I588" s="36"/>
      <c r="J588" s="36"/>
      <c r="K588" s="36"/>
      <c r="L588" s="36"/>
      <c r="M588" s="36"/>
    </row>
    <row r="589" spans="1:13" x14ac:dyDescent="0.4">
      <c r="A589" s="36"/>
      <c r="B589" s="36"/>
      <c r="C589" s="36"/>
      <c r="D589" s="36"/>
      <c r="E589" s="36"/>
      <c r="F589" s="36"/>
      <c r="G589" s="36"/>
      <c r="H589" s="36"/>
      <c r="I589" s="36"/>
      <c r="J589" s="36"/>
      <c r="K589" s="36"/>
      <c r="L589" s="36"/>
      <c r="M589" s="36"/>
    </row>
    <row r="590" spans="1:13" x14ac:dyDescent="0.4">
      <c r="A590" s="36"/>
      <c r="B590" s="36"/>
      <c r="C590" s="36"/>
      <c r="D590" s="36"/>
      <c r="E590" s="36"/>
      <c r="F590" s="36"/>
      <c r="G590" s="36"/>
      <c r="H590" s="36"/>
      <c r="I590" s="36"/>
      <c r="J590" s="36"/>
      <c r="K590" s="36"/>
      <c r="L590" s="36"/>
      <c r="M590" s="36"/>
    </row>
    <row r="591" spans="1:13" x14ac:dyDescent="0.4">
      <c r="A591" s="36"/>
      <c r="B591" s="36"/>
      <c r="C591" s="36"/>
      <c r="D591" s="36"/>
      <c r="E591" s="36"/>
      <c r="F591" s="36"/>
      <c r="G591" s="36"/>
      <c r="H591" s="36"/>
      <c r="I591" s="36"/>
      <c r="J591" s="36"/>
      <c r="K591" s="36"/>
      <c r="L591" s="36"/>
      <c r="M591" s="36"/>
    </row>
    <row r="592" spans="1:13" x14ac:dyDescent="0.4">
      <c r="A592" s="36"/>
      <c r="B592" s="36"/>
      <c r="C592" s="36"/>
      <c r="D592" s="36"/>
      <c r="E592" s="36"/>
      <c r="F592" s="36"/>
      <c r="G592" s="36"/>
      <c r="H592" s="36"/>
      <c r="I592" s="36"/>
      <c r="J592" s="36"/>
      <c r="K592" s="36"/>
      <c r="L592" s="36"/>
      <c r="M592" s="36"/>
    </row>
    <row r="593" spans="1:13" x14ac:dyDescent="0.4">
      <c r="A593" s="36"/>
      <c r="B593" s="36"/>
      <c r="C593" s="36"/>
      <c r="D593" s="36"/>
      <c r="E593" s="36"/>
      <c r="F593" s="36"/>
      <c r="G593" s="36"/>
      <c r="H593" s="36"/>
      <c r="I593" s="36"/>
      <c r="J593" s="36"/>
      <c r="K593" s="36"/>
      <c r="L593" s="36"/>
      <c r="M593" s="36"/>
    </row>
    <row r="594" spans="1:13" x14ac:dyDescent="0.4">
      <c r="A594" s="36"/>
      <c r="B594" s="36"/>
      <c r="C594" s="36"/>
      <c r="D594" s="36"/>
      <c r="E594" s="36"/>
      <c r="F594" s="36"/>
      <c r="G594" s="36"/>
      <c r="H594" s="36"/>
      <c r="I594" s="36"/>
      <c r="J594" s="36"/>
      <c r="K594" s="36"/>
      <c r="L594" s="36"/>
      <c r="M594" s="36"/>
    </row>
    <row r="595" spans="1:13" x14ac:dyDescent="0.4">
      <c r="A595" s="36"/>
      <c r="B595" s="36"/>
      <c r="C595" s="36"/>
      <c r="D595" s="36"/>
      <c r="E595" s="36"/>
      <c r="F595" s="36"/>
      <c r="G595" s="36"/>
      <c r="H595" s="36"/>
      <c r="I595" s="36"/>
      <c r="J595" s="36"/>
      <c r="K595" s="36"/>
      <c r="L595" s="36"/>
      <c r="M595" s="36"/>
    </row>
    <row r="596" spans="1:13" x14ac:dyDescent="0.4">
      <c r="A596" s="36"/>
      <c r="B596" s="36"/>
      <c r="C596" s="36"/>
      <c r="D596" s="36"/>
      <c r="E596" s="36"/>
      <c r="F596" s="36"/>
      <c r="G596" s="36"/>
      <c r="H596" s="36"/>
      <c r="I596" s="36"/>
      <c r="J596" s="36"/>
      <c r="K596" s="36"/>
      <c r="L596" s="36"/>
      <c r="M596" s="36"/>
    </row>
    <row r="597" spans="1:13" x14ac:dyDescent="0.4">
      <c r="A597" s="36"/>
      <c r="B597" s="36"/>
      <c r="C597" s="36"/>
      <c r="D597" s="36"/>
      <c r="E597" s="36"/>
      <c r="F597" s="36"/>
      <c r="G597" s="36"/>
      <c r="H597" s="36"/>
      <c r="I597" s="36"/>
      <c r="J597" s="36"/>
      <c r="K597" s="36"/>
      <c r="L597" s="36"/>
      <c r="M597" s="36"/>
    </row>
    <row r="598" spans="1:13" x14ac:dyDescent="0.4">
      <c r="A598" s="36"/>
      <c r="B598" s="36"/>
      <c r="C598" s="36"/>
      <c r="D598" s="36"/>
      <c r="E598" s="36"/>
      <c r="F598" s="36"/>
      <c r="G598" s="36"/>
      <c r="H598" s="36"/>
      <c r="I598" s="36"/>
      <c r="J598" s="36"/>
      <c r="K598" s="36"/>
      <c r="L598" s="36"/>
      <c r="M598" s="36"/>
    </row>
    <row r="599" spans="1:13" x14ac:dyDescent="0.4">
      <c r="A599" s="36"/>
      <c r="B599" s="36"/>
      <c r="C599" s="36"/>
      <c r="D599" s="36"/>
      <c r="E599" s="36"/>
      <c r="F599" s="36"/>
      <c r="G599" s="36"/>
      <c r="H599" s="36"/>
      <c r="I599" s="36"/>
      <c r="J599" s="36"/>
      <c r="K599" s="36"/>
      <c r="L599" s="36"/>
      <c r="M599" s="36"/>
    </row>
    <row r="600" spans="1:13" x14ac:dyDescent="0.4">
      <c r="A600" s="36"/>
      <c r="B600" s="36"/>
      <c r="C600" s="36"/>
      <c r="D600" s="36"/>
      <c r="E600" s="36"/>
      <c r="F600" s="36"/>
      <c r="G600" s="36"/>
      <c r="H600" s="36"/>
      <c r="I600" s="36"/>
      <c r="J600" s="36"/>
      <c r="K600" s="36"/>
      <c r="L600" s="36"/>
      <c r="M600" s="36"/>
    </row>
    <row r="601" spans="1:13" x14ac:dyDescent="0.4">
      <c r="A601" s="36"/>
      <c r="B601" s="36"/>
      <c r="C601" s="36"/>
      <c r="D601" s="36"/>
      <c r="E601" s="36"/>
      <c r="F601" s="36"/>
      <c r="G601" s="36"/>
      <c r="H601" s="36"/>
      <c r="I601" s="36"/>
      <c r="J601" s="36"/>
      <c r="K601" s="36"/>
      <c r="L601" s="36"/>
      <c r="M601" s="36"/>
    </row>
    <row r="602" spans="1:13" x14ac:dyDescent="0.4">
      <c r="A602" s="36"/>
      <c r="B602" s="36"/>
      <c r="C602" s="36"/>
      <c r="D602" s="36"/>
      <c r="E602" s="36"/>
      <c r="F602" s="36"/>
      <c r="G602" s="36"/>
      <c r="H602" s="36"/>
      <c r="I602" s="36"/>
      <c r="J602" s="36"/>
      <c r="K602" s="36"/>
      <c r="L602" s="36"/>
      <c r="M602" s="36"/>
    </row>
    <row r="603" spans="1:13" x14ac:dyDescent="0.4">
      <c r="A603" s="36"/>
      <c r="B603" s="36"/>
      <c r="C603" s="36"/>
      <c r="D603" s="36"/>
      <c r="E603" s="36"/>
      <c r="F603" s="36"/>
      <c r="G603" s="36"/>
      <c r="H603" s="36"/>
      <c r="I603" s="36"/>
      <c r="J603" s="36"/>
      <c r="K603" s="36"/>
      <c r="L603" s="36"/>
      <c r="M603" s="36"/>
    </row>
    <row r="604" spans="1:13" x14ac:dyDescent="0.4">
      <c r="A604" s="36"/>
      <c r="B604" s="36"/>
      <c r="C604" s="36"/>
      <c r="D604" s="36"/>
      <c r="E604" s="36"/>
      <c r="F604" s="36"/>
      <c r="G604" s="36"/>
      <c r="H604" s="36"/>
      <c r="I604" s="36"/>
      <c r="J604" s="36"/>
      <c r="K604" s="36"/>
      <c r="L604" s="36"/>
      <c r="M604" s="36"/>
    </row>
    <row r="605" spans="1:13" x14ac:dyDescent="0.4">
      <c r="A605" s="36"/>
      <c r="B605" s="36"/>
      <c r="C605" s="36"/>
      <c r="D605" s="36"/>
      <c r="E605" s="36"/>
      <c r="F605" s="36"/>
      <c r="G605" s="36"/>
      <c r="H605" s="36"/>
      <c r="I605" s="36"/>
      <c r="J605" s="36"/>
      <c r="K605" s="36"/>
      <c r="L605" s="36"/>
      <c r="M605" s="36"/>
    </row>
    <row r="606" spans="1:13" x14ac:dyDescent="0.4">
      <c r="A606" s="36"/>
      <c r="B606" s="36"/>
      <c r="C606" s="36"/>
      <c r="D606" s="36"/>
      <c r="E606" s="36"/>
      <c r="F606" s="36"/>
      <c r="G606" s="36"/>
      <c r="H606" s="36"/>
      <c r="I606" s="36"/>
      <c r="J606" s="36"/>
      <c r="K606" s="36"/>
      <c r="L606" s="36"/>
      <c r="M606" s="36"/>
    </row>
    <row r="607" spans="1:13" x14ac:dyDescent="0.4">
      <c r="A607" s="36"/>
      <c r="B607" s="36"/>
      <c r="C607" s="36"/>
      <c r="D607" s="36"/>
      <c r="E607" s="36"/>
      <c r="F607" s="36"/>
      <c r="G607" s="36"/>
      <c r="H607" s="36"/>
      <c r="I607" s="36"/>
      <c r="J607" s="36"/>
      <c r="K607" s="36"/>
      <c r="L607" s="36"/>
      <c r="M607" s="36"/>
    </row>
    <row r="608" spans="1:13" x14ac:dyDescent="0.4">
      <c r="A608" s="36"/>
      <c r="B608" s="36"/>
      <c r="C608" s="36"/>
      <c r="D608" s="36"/>
      <c r="E608" s="36"/>
      <c r="F608" s="36"/>
      <c r="G608" s="36"/>
      <c r="H608" s="36"/>
      <c r="I608" s="36"/>
      <c r="J608" s="36"/>
      <c r="K608" s="36"/>
      <c r="L608" s="36"/>
      <c r="M608" s="36"/>
    </row>
    <row r="609" spans="1:13" x14ac:dyDescent="0.4">
      <c r="A609" s="36"/>
      <c r="B609" s="36"/>
      <c r="C609" s="36"/>
      <c r="D609" s="36"/>
      <c r="E609" s="36"/>
      <c r="F609" s="36"/>
      <c r="G609" s="36"/>
      <c r="H609" s="36"/>
      <c r="I609" s="36"/>
      <c r="J609" s="36"/>
      <c r="K609" s="36"/>
      <c r="L609" s="36"/>
      <c r="M609" s="36"/>
    </row>
    <row r="610" spans="1:13" x14ac:dyDescent="0.4">
      <c r="A610" s="36"/>
      <c r="B610" s="36"/>
      <c r="C610" s="36"/>
      <c r="D610" s="36"/>
      <c r="E610" s="36"/>
      <c r="F610" s="36"/>
      <c r="G610" s="36"/>
      <c r="H610" s="36"/>
      <c r="I610" s="36"/>
      <c r="J610" s="36"/>
      <c r="K610" s="36"/>
      <c r="L610" s="36"/>
      <c r="M610" s="36"/>
    </row>
    <row r="611" spans="1:13" x14ac:dyDescent="0.4">
      <c r="A611" s="36"/>
      <c r="B611" s="36"/>
      <c r="C611" s="36"/>
      <c r="D611" s="36"/>
      <c r="E611" s="36"/>
      <c r="F611" s="36"/>
      <c r="G611" s="36"/>
      <c r="H611" s="36"/>
      <c r="I611" s="36"/>
      <c r="J611" s="36"/>
      <c r="K611" s="36"/>
      <c r="L611" s="36"/>
      <c r="M611" s="36"/>
    </row>
    <row r="612" spans="1:13" x14ac:dyDescent="0.4">
      <c r="A612" s="36"/>
      <c r="B612" s="36"/>
      <c r="C612" s="36"/>
      <c r="D612" s="36"/>
      <c r="E612" s="36"/>
      <c r="F612" s="36"/>
      <c r="G612" s="36"/>
      <c r="H612" s="36"/>
      <c r="I612" s="36"/>
      <c r="J612" s="36"/>
      <c r="K612" s="36"/>
      <c r="L612" s="36"/>
      <c r="M612" s="36"/>
    </row>
    <row r="613" spans="1:13" x14ac:dyDescent="0.4">
      <c r="A613" s="36"/>
      <c r="B613" s="36"/>
      <c r="C613" s="36"/>
      <c r="D613" s="36"/>
      <c r="E613" s="36"/>
      <c r="F613" s="36"/>
      <c r="G613" s="36"/>
      <c r="H613" s="36"/>
      <c r="I613" s="36"/>
      <c r="J613" s="36"/>
      <c r="K613" s="36"/>
      <c r="L613" s="36"/>
      <c r="M613" s="36"/>
    </row>
    <row r="614" spans="1:13" x14ac:dyDescent="0.4">
      <c r="A614" s="36"/>
      <c r="B614" s="36"/>
      <c r="C614" s="36"/>
      <c r="D614" s="36"/>
      <c r="E614" s="36"/>
      <c r="F614" s="36"/>
      <c r="G614" s="36"/>
      <c r="H614" s="36"/>
      <c r="I614" s="36"/>
      <c r="J614" s="36"/>
      <c r="K614" s="36"/>
      <c r="L614" s="36"/>
      <c r="M614" s="36"/>
    </row>
    <row r="615" spans="1:13" x14ac:dyDescent="0.4">
      <c r="A615" s="36"/>
      <c r="B615" s="36"/>
      <c r="C615" s="36"/>
      <c r="D615" s="36"/>
      <c r="E615" s="36"/>
      <c r="F615" s="36"/>
      <c r="G615" s="36"/>
      <c r="H615" s="36"/>
      <c r="I615" s="36"/>
      <c r="J615" s="36"/>
      <c r="K615" s="36"/>
      <c r="L615" s="36"/>
      <c r="M615" s="36"/>
    </row>
    <row r="616" spans="1:13" x14ac:dyDescent="0.4">
      <c r="A616" s="36"/>
      <c r="B616" s="36"/>
      <c r="C616" s="36"/>
      <c r="D616" s="36"/>
      <c r="E616" s="36"/>
      <c r="F616" s="36"/>
      <c r="G616" s="36"/>
      <c r="H616" s="36"/>
      <c r="I616" s="36"/>
      <c r="J616" s="36"/>
      <c r="K616" s="36"/>
      <c r="L616" s="36"/>
      <c r="M616" s="36"/>
    </row>
    <row r="617" spans="1:13" x14ac:dyDescent="0.4">
      <c r="A617" s="36"/>
      <c r="B617" s="36"/>
      <c r="C617" s="36"/>
      <c r="D617" s="36"/>
      <c r="E617" s="36"/>
      <c r="F617" s="36"/>
      <c r="G617" s="36"/>
      <c r="H617" s="36"/>
      <c r="I617" s="36"/>
      <c r="J617" s="36"/>
      <c r="K617" s="36"/>
      <c r="L617" s="36"/>
      <c r="M617" s="36"/>
    </row>
    <row r="618" spans="1:13" x14ac:dyDescent="0.4">
      <c r="A618" s="36"/>
      <c r="B618" s="36"/>
      <c r="C618" s="36"/>
      <c r="D618" s="36"/>
      <c r="E618" s="36"/>
      <c r="F618" s="36"/>
      <c r="G618" s="36"/>
      <c r="H618" s="36"/>
      <c r="I618" s="36"/>
      <c r="J618" s="36"/>
      <c r="K618" s="36"/>
      <c r="L618" s="36"/>
      <c r="M618" s="36"/>
    </row>
    <row r="619" spans="1:13" x14ac:dyDescent="0.4">
      <c r="A619" s="36"/>
      <c r="B619" s="36"/>
      <c r="C619" s="36"/>
      <c r="D619" s="36"/>
      <c r="E619" s="36"/>
      <c r="F619" s="36"/>
      <c r="G619" s="36"/>
      <c r="H619" s="36"/>
      <c r="I619" s="36"/>
      <c r="J619" s="36"/>
      <c r="K619" s="36"/>
      <c r="L619" s="36"/>
      <c r="M619" s="36"/>
    </row>
    <row r="620" spans="1:13" x14ac:dyDescent="0.4">
      <c r="A620" s="36"/>
      <c r="B620" s="36"/>
      <c r="C620" s="36"/>
      <c r="D620" s="36"/>
      <c r="E620" s="36"/>
      <c r="F620" s="36"/>
      <c r="G620" s="36"/>
      <c r="H620" s="36"/>
      <c r="I620" s="36"/>
      <c r="J620" s="36"/>
      <c r="K620" s="36"/>
      <c r="L620" s="36"/>
      <c r="M620" s="36"/>
    </row>
    <row r="621" spans="1:13" x14ac:dyDescent="0.4">
      <c r="A621" s="36"/>
      <c r="B621" s="36"/>
      <c r="C621" s="36"/>
      <c r="D621" s="36"/>
      <c r="E621" s="36"/>
      <c r="F621" s="36"/>
      <c r="G621" s="36"/>
      <c r="H621" s="36"/>
      <c r="I621" s="36"/>
      <c r="J621" s="36"/>
      <c r="K621" s="36"/>
      <c r="L621" s="36"/>
      <c r="M621" s="36"/>
    </row>
    <row r="622" spans="1:13" x14ac:dyDescent="0.4">
      <c r="A622" s="36"/>
      <c r="B622" s="36"/>
      <c r="C622" s="36"/>
      <c r="D622" s="36"/>
      <c r="E622" s="36"/>
      <c r="F622" s="36"/>
      <c r="G622" s="36"/>
      <c r="H622" s="36"/>
      <c r="I622" s="36"/>
      <c r="J622" s="36"/>
      <c r="K622" s="36"/>
      <c r="L622" s="36"/>
      <c r="M622" s="36"/>
    </row>
    <row r="623" spans="1:13" x14ac:dyDescent="0.4">
      <c r="A623" s="36"/>
      <c r="B623" s="36"/>
      <c r="C623" s="36"/>
      <c r="D623" s="36"/>
      <c r="E623" s="36"/>
      <c r="F623" s="36"/>
      <c r="G623" s="36"/>
      <c r="H623" s="36"/>
      <c r="I623" s="36"/>
      <c r="J623" s="36"/>
      <c r="K623" s="36"/>
      <c r="L623" s="36"/>
      <c r="M623" s="36"/>
    </row>
    <row r="624" spans="1:13" x14ac:dyDescent="0.4">
      <c r="A624" s="36"/>
      <c r="B624" s="36"/>
      <c r="C624" s="36"/>
      <c r="D624" s="36"/>
      <c r="E624" s="36"/>
      <c r="F624" s="36"/>
      <c r="G624" s="36"/>
      <c r="H624" s="36"/>
      <c r="I624" s="36"/>
      <c r="J624" s="36"/>
      <c r="K624" s="36"/>
      <c r="L624" s="36"/>
      <c r="M624" s="36"/>
    </row>
    <row r="625" spans="1:13" x14ac:dyDescent="0.4">
      <c r="A625" s="36"/>
      <c r="B625" s="36"/>
      <c r="C625" s="36"/>
      <c r="D625" s="36"/>
      <c r="E625" s="36"/>
      <c r="F625" s="36"/>
      <c r="G625" s="36"/>
      <c r="H625" s="36"/>
      <c r="I625" s="36"/>
      <c r="J625" s="36"/>
      <c r="K625" s="36"/>
      <c r="L625" s="36"/>
      <c r="M625" s="36"/>
    </row>
    <row r="626" spans="1:13" x14ac:dyDescent="0.4">
      <c r="A626" s="36"/>
      <c r="B626" s="36"/>
      <c r="C626" s="36"/>
      <c r="D626" s="36"/>
      <c r="E626" s="36"/>
      <c r="F626" s="36"/>
      <c r="G626" s="36"/>
      <c r="H626" s="36"/>
      <c r="I626" s="36"/>
      <c r="J626" s="36"/>
      <c r="K626" s="36"/>
      <c r="L626" s="36"/>
      <c r="M626" s="36"/>
    </row>
    <row r="627" spans="1:13" x14ac:dyDescent="0.4">
      <c r="A627" s="36"/>
      <c r="B627" s="36"/>
      <c r="C627" s="36"/>
      <c r="D627" s="36"/>
      <c r="E627" s="36"/>
      <c r="F627" s="36"/>
      <c r="G627" s="36"/>
      <c r="H627" s="36"/>
      <c r="I627" s="36"/>
      <c r="J627" s="36"/>
      <c r="K627" s="36"/>
      <c r="L627" s="36"/>
      <c r="M627" s="36"/>
    </row>
    <row r="628" spans="1:13" x14ac:dyDescent="0.4">
      <c r="A628" s="36"/>
      <c r="B628" s="36"/>
      <c r="C628" s="36"/>
      <c r="D628" s="36"/>
      <c r="E628" s="36"/>
      <c r="F628" s="36"/>
      <c r="G628" s="36"/>
      <c r="H628" s="36"/>
      <c r="I628" s="36"/>
      <c r="J628" s="36"/>
      <c r="K628" s="36"/>
      <c r="L628" s="36"/>
      <c r="M628" s="36"/>
    </row>
    <row r="629" spans="1:13" x14ac:dyDescent="0.4">
      <c r="A629" s="36"/>
      <c r="B629" s="36"/>
      <c r="C629" s="36"/>
      <c r="D629" s="36"/>
      <c r="E629" s="36"/>
      <c r="F629" s="36"/>
      <c r="G629" s="36"/>
      <c r="H629" s="36"/>
      <c r="I629" s="36"/>
      <c r="J629" s="36"/>
      <c r="K629" s="36"/>
      <c r="L629" s="36"/>
      <c r="M629" s="36"/>
    </row>
    <row r="630" spans="1:13" x14ac:dyDescent="0.4">
      <c r="A630" s="36"/>
      <c r="B630" s="36"/>
      <c r="C630" s="36"/>
      <c r="D630" s="36"/>
      <c r="E630" s="36"/>
      <c r="F630" s="36"/>
      <c r="G630" s="36"/>
      <c r="H630" s="36"/>
      <c r="I630" s="36"/>
      <c r="J630" s="36"/>
      <c r="K630" s="36"/>
      <c r="L630" s="36"/>
      <c r="M630" s="36"/>
    </row>
    <row r="631" spans="1:13" x14ac:dyDescent="0.4">
      <c r="A631" s="36"/>
      <c r="B631" s="36"/>
      <c r="C631" s="36"/>
      <c r="D631" s="36"/>
      <c r="E631" s="36"/>
      <c r="F631" s="36"/>
      <c r="G631" s="36"/>
      <c r="H631" s="36"/>
      <c r="I631" s="36"/>
      <c r="J631" s="36"/>
      <c r="K631" s="36"/>
      <c r="L631" s="36"/>
      <c r="M631" s="36"/>
    </row>
    <row r="632" spans="1:13" x14ac:dyDescent="0.4">
      <c r="A632" s="36"/>
      <c r="B632" s="36"/>
      <c r="C632" s="36"/>
      <c r="D632" s="36"/>
      <c r="E632" s="36"/>
      <c r="F632" s="36"/>
      <c r="G632" s="36"/>
      <c r="H632" s="36"/>
      <c r="I632" s="36"/>
      <c r="J632" s="36"/>
      <c r="K632" s="36"/>
      <c r="L632" s="36"/>
      <c r="M632" s="36"/>
    </row>
    <row r="633" spans="1:13" x14ac:dyDescent="0.4">
      <c r="A633" s="36"/>
      <c r="B633" s="36"/>
      <c r="C633" s="36"/>
      <c r="D633" s="36"/>
      <c r="E633" s="36"/>
      <c r="F633" s="36"/>
      <c r="G633" s="36"/>
      <c r="H633" s="36"/>
      <c r="I633" s="36"/>
      <c r="J633" s="36"/>
      <c r="K633" s="36"/>
      <c r="L633" s="36"/>
      <c r="M633" s="36"/>
    </row>
    <row r="634" spans="1:13" x14ac:dyDescent="0.4">
      <c r="A634" s="36"/>
      <c r="B634" s="36"/>
      <c r="C634" s="36"/>
      <c r="D634" s="36"/>
      <c r="E634" s="36"/>
      <c r="F634" s="36"/>
      <c r="G634" s="36"/>
      <c r="H634" s="36"/>
      <c r="I634" s="36"/>
      <c r="J634" s="36"/>
      <c r="K634" s="36"/>
      <c r="L634" s="36"/>
      <c r="M634" s="36"/>
    </row>
    <row r="635" spans="1:13" x14ac:dyDescent="0.4">
      <c r="A635" s="36"/>
      <c r="B635" s="36"/>
      <c r="C635" s="36"/>
      <c r="D635" s="36"/>
      <c r="E635" s="36"/>
      <c r="F635" s="36"/>
      <c r="G635" s="36"/>
      <c r="H635" s="36"/>
      <c r="I635" s="36"/>
      <c r="J635" s="36"/>
      <c r="K635" s="36"/>
      <c r="L635" s="36"/>
      <c r="M635" s="36"/>
    </row>
    <row r="636" spans="1:13" x14ac:dyDescent="0.4">
      <c r="A636" s="36"/>
      <c r="B636" s="36"/>
      <c r="C636" s="36"/>
      <c r="D636" s="36"/>
      <c r="E636" s="36"/>
      <c r="F636" s="36"/>
      <c r="G636" s="36"/>
      <c r="H636" s="36"/>
      <c r="I636" s="36"/>
      <c r="J636" s="36"/>
      <c r="K636" s="36"/>
      <c r="L636" s="36"/>
      <c r="M636" s="36"/>
    </row>
    <row r="637" spans="1:13" x14ac:dyDescent="0.4">
      <c r="A637" s="36"/>
      <c r="B637" s="36"/>
      <c r="C637" s="36"/>
      <c r="D637" s="36"/>
      <c r="E637" s="36"/>
      <c r="F637" s="36"/>
      <c r="G637" s="36"/>
      <c r="H637" s="36"/>
      <c r="I637" s="36"/>
      <c r="J637" s="36"/>
      <c r="K637" s="36"/>
      <c r="L637" s="36"/>
      <c r="M637" s="36"/>
    </row>
    <row r="638" spans="1:13" x14ac:dyDescent="0.4">
      <c r="A638" s="36"/>
      <c r="B638" s="36"/>
      <c r="C638" s="36"/>
      <c r="D638" s="36"/>
      <c r="E638" s="36"/>
      <c r="F638" s="36"/>
      <c r="G638" s="36"/>
      <c r="H638" s="36"/>
      <c r="I638" s="36"/>
      <c r="J638" s="36"/>
      <c r="K638" s="36"/>
      <c r="L638" s="36"/>
      <c r="M638" s="36"/>
    </row>
    <row r="639" spans="1:13" x14ac:dyDescent="0.4">
      <c r="A639" s="36"/>
      <c r="B639" s="36"/>
      <c r="C639" s="36"/>
      <c r="D639" s="36"/>
      <c r="E639" s="36"/>
      <c r="F639" s="36"/>
      <c r="G639" s="36"/>
      <c r="H639" s="36"/>
      <c r="I639" s="36"/>
      <c r="J639" s="36"/>
      <c r="K639" s="36"/>
      <c r="L639" s="36"/>
      <c r="M639" s="36"/>
    </row>
    <row r="640" spans="1:13" x14ac:dyDescent="0.4">
      <c r="A640" s="36"/>
      <c r="B640" s="36"/>
      <c r="C640" s="36"/>
      <c r="D640" s="36"/>
      <c r="E640" s="36"/>
      <c r="F640" s="36"/>
      <c r="G640" s="36"/>
      <c r="H640" s="36"/>
      <c r="I640" s="36"/>
      <c r="J640" s="36"/>
      <c r="K640" s="36"/>
      <c r="L640" s="36"/>
      <c r="M640" s="36"/>
    </row>
    <row r="641" spans="1:13" x14ac:dyDescent="0.4">
      <c r="A641" s="36"/>
      <c r="B641" s="36"/>
      <c r="C641" s="36"/>
      <c r="D641" s="36"/>
      <c r="E641" s="36"/>
      <c r="F641" s="36"/>
      <c r="G641" s="36"/>
      <c r="H641" s="36"/>
      <c r="I641" s="36"/>
      <c r="J641" s="36"/>
      <c r="K641" s="36"/>
      <c r="L641" s="36"/>
      <c r="M641" s="36"/>
    </row>
    <row r="642" spans="1:13" x14ac:dyDescent="0.4">
      <c r="A642" s="36"/>
      <c r="B642" s="36"/>
      <c r="C642" s="36"/>
      <c r="D642" s="36"/>
      <c r="E642" s="36"/>
      <c r="F642" s="36"/>
      <c r="G642" s="36"/>
      <c r="H642" s="36"/>
      <c r="I642" s="36"/>
      <c r="J642" s="36"/>
      <c r="K642" s="36"/>
      <c r="L642" s="36"/>
      <c r="M642" s="36"/>
    </row>
    <row r="643" spans="1:13" x14ac:dyDescent="0.4">
      <c r="A643" s="36"/>
      <c r="B643" s="36"/>
      <c r="C643" s="36"/>
      <c r="D643" s="36"/>
      <c r="E643" s="36"/>
      <c r="F643" s="36"/>
      <c r="G643" s="36"/>
      <c r="H643" s="36"/>
      <c r="I643" s="36"/>
      <c r="J643" s="36"/>
      <c r="K643" s="36"/>
      <c r="L643" s="36"/>
      <c r="M643" s="36"/>
    </row>
    <row r="644" spans="1:13" x14ac:dyDescent="0.4">
      <c r="A644" s="36"/>
      <c r="B644" s="36"/>
      <c r="C644" s="36"/>
      <c r="D644" s="36"/>
      <c r="E644" s="36"/>
      <c r="F644" s="36"/>
      <c r="G644" s="36"/>
      <c r="H644" s="36"/>
      <c r="I644" s="36"/>
      <c r="J644" s="36"/>
      <c r="K644" s="36"/>
      <c r="L644" s="36"/>
      <c r="M644" s="36"/>
    </row>
    <row r="645" spans="1:13" x14ac:dyDescent="0.4">
      <c r="A645" s="36"/>
      <c r="B645" s="36"/>
      <c r="C645" s="36"/>
      <c r="D645" s="36"/>
      <c r="E645" s="36"/>
      <c r="F645" s="36"/>
      <c r="G645" s="36"/>
      <c r="H645" s="36"/>
      <c r="I645" s="36"/>
      <c r="J645" s="36"/>
      <c r="K645" s="36"/>
      <c r="L645" s="36"/>
      <c r="M645" s="36"/>
    </row>
    <row r="646" spans="1:13" x14ac:dyDescent="0.4">
      <c r="A646" s="36"/>
      <c r="B646" s="36"/>
      <c r="C646" s="36"/>
      <c r="D646" s="36"/>
      <c r="E646" s="36"/>
      <c r="F646" s="36"/>
      <c r="G646" s="36"/>
      <c r="H646" s="36"/>
      <c r="I646" s="36"/>
      <c r="J646" s="36"/>
      <c r="K646" s="36"/>
      <c r="L646" s="36"/>
      <c r="M646" s="36"/>
    </row>
    <row r="647" spans="1:13" x14ac:dyDescent="0.4">
      <c r="A647" s="36"/>
      <c r="B647" s="36"/>
      <c r="C647" s="36"/>
      <c r="D647" s="36"/>
      <c r="E647" s="36"/>
      <c r="F647" s="36"/>
      <c r="G647" s="36"/>
      <c r="H647" s="36"/>
      <c r="I647" s="36"/>
      <c r="J647" s="36"/>
      <c r="K647" s="36"/>
      <c r="L647" s="36"/>
      <c r="M647" s="36"/>
    </row>
    <row r="648" spans="1:13" x14ac:dyDescent="0.4">
      <c r="A648" s="36"/>
      <c r="B648" s="36"/>
      <c r="C648" s="36"/>
      <c r="D648" s="36"/>
      <c r="E648" s="36"/>
      <c r="F648" s="36"/>
      <c r="G648" s="36"/>
      <c r="H648" s="36"/>
      <c r="I648" s="36"/>
      <c r="J648" s="36"/>
      <c r="K648" s="36"/>
      <c r="L648" s="36"/>
      <c r="M648" s="36"/>
    </row>
    <row r="649" spans="1:13" x14ac:dyDescent="0.4">
      <c r="A649" s="36"/>
      <c r="B649" s="36"/>
      <c r="C649" s="36"/>
      <c r="D649" s="36"/>
      <c r="E649" s="36"/>
      <c r="F649" s="36"/>
      <c r="G649" s="36"/>
      <c r="H649" s="36"/>
      <c r="I649" s="36"/>
      <c r="J649" s="36"/>
      <c r="K649" s="36"/>
      <c r="L649" s="36"/>
      <c r="M649" s="36"/>
    </row>
    <row r="650" spans="1:13" x14ac:dyDescent="0.4">
      <c r="A650" s="36"/>
      <c r="B650" s="36"/>
      <c r="C650" s="36"/>
      <c r="D650" s="36"/>
      <c r="E650" s="36"/>
      <c r="F650" s="36"/>
      <c r="G650" s="36"/>
      <c r="H650" s="36"/>
      <c r="I650" s="36"/>
      <c r="J650" s="36"/>
      <c r="K650" s="36"/>
      <c r="L650" s="36"/>
      <c r="M650" s="36"/>
    </row>
    <row r="651" spans="1:13" x14ac:dyDescent="0.4">
      <c r="A651" s="36"/>
      <c r="B651" s="36"/>
      <c r="C651" s="36"/>
      <c r="D651" s="36"/>
      <c r="E651" s="36"/>
      <c r="F651" s="36"/>
      <c r="G651" s="36"/>
      <c r="H651" s="36"/>
      <c r="I651" s="36"/>
      <c r="J651" s="36"/>
      <c r="K651" s="36"/>
      <c r="L651" s="36"/>
      <c r="M651" s="36"/>
    </row>
    <row r="652" spans="1:13" x14ac:dyDescent="0.4">
      <c r="A652" s="36"/>
      <c r="B652" s="36"/>
      <c r="C652" s="36"/>
      <c r="D652" s="36"/>
      <c r="E652" s="36"/>
      <c r="F652" s="36"/>
      <c r="G652" s="36"/>
      <c r="H652" s="36"/>
      <c r="I652" s="36"/>
      <c r="J652" s="36"/>
      <c r="K652" s="36"/>
      <c r="L652" s="36"/>
      <c r="M652" s="36"/>
    </row>
    <row r="653" spans="1:13" x14ac:dyDescent="0.4">
      <c r="A653" s="36"/>
      <c r="B653" s="36"/>
      <c r="C653" s="36"/>
      <c r="D653" s="36"/>
      <c r="E653" s="36"/>
      <c r="F653" s="36"/>
      <c r="G653" s="36"/>
      <c r="H653" s="36"/>
      <c r="I653" s="36"/>
      <c r="J653" s="36"/>
      <c r="K653" s="36"/>
      <c r="L653" s="36"/>
      <c r="M653" s="36"/>
    </row>
    <row r="654" spans="1:13" x14ac:dyDescent="0.4">
      <c r="A654" s="36"/>
      <c r="B654" s="36"/>
      <c r="C654" s="36"/>
      <c r="D654" s="36"/>
      <c r="E654" s="36"/>
      <c r="F654" s="36"/>
      <c r="G654" s="36"/>
      <c r="H654" s="36"/>
      <c r="I654" s="36"/>
      <c r="J654" s="36"/>
      <c r="K654" s="36"/>
      <c r="L654" s="36"/>
      <c r="M654" s="36"/>
    </row>
    <row r="655" spans="1:13" x14ac:dyDescent="0.4">
      <c r="A655" s="36"/>
      <c r="B655" s="36"/>
      <c r="C655" s="36"/>
      <c r="D655" s="36"/>
      <c r="E655" s="36"/>
      <c r="F655" s="36"/>
      <c r="G655" s="36"/>
      <c r="H655" s="36"/>
      <c r="I655" s="36"/>
      <c r="J655" s="36"/>
      <c r="K655" s="36"/>
      <c r="L655" s="36"/>
      <c r="M655" s="36"/>
    </row>
    <row r="656" spans="1:13" x14ac:dyDescent="0.4">
      <c r="A656" s="36"/>
      <c r="B656" s="36"/>
      <c r="C656" s="36"/>
      <c r="D656" s="36"/>
      <c r="E656" s="36"/>
      <c r="F656" s="36"/>
      <c r="G656" s="36"/>
      <c r="H656" s="36"/>
      <c r="I656" s="36"/>
      <c r="J656" s="36"/>
      <c r="K656" s="36"/>
      <c r="L656" s="36"/>
      <c r="M656" s="36"/>
    </row>
    <row r="657" spans="1:13" x14ac:dyDescent="0.4">
      <c r="A657" s="36"/>
      <c r="B657" s="36"/>
      <c r="C657" s="36"/>
      <c r="D657" s="36"/>
      <c r="E657" s="36"/>
      <c r="F657" s="36"/>
      <c r="G657" s="36"/>
      <c r="H657" s="36"/>
      <c r="I657" s="36"/>
      <c r="J657" s="36"/>
      <c r="K657" s="36"/>
      <c r="L657" s="36"/>
      <c r="M657" s="36"/>
    </row>
    <row r="658" spans="1:13" x14ac:dyDescent="0.4">
      <c r="A658" s="36"/>
      <c r="B658" s="36"/>
      <c r="C658" s="36"/>
      <c r="D658" s="36"/>
      <c r="E658" s="36"/>
      <c r="F658" s="36"/>
      <c r="G658" s="36"/>
      <c r="H658" s="36"/>
      <c r="I658" s="36"/>
      <c r="J658" s="36"/>
      <c r="K658" s="36"/>
      <c r="L658" s="36"/>
      <c r="M658" s="36"/>
    </row>
    <row r="659" spans="1:13" x14ac:dyDescent="0.4">
      <c r="A659" s="36"/>
      <c r="B659" s="36"/>
      <c r="C659" s="36"/>
      <c r="D659" s="36"/>
      <c r="E659" s="36"/>
      <c r="F659" s="36"/>
      <c r="G659" s="36"/>
      <c r="H659" s="36"/>
      <c r="I659" s="36"/>
      <c r="J659" s="36"/>
      <c r="K659" s="36"/>
      <c r="L659" s="36"/>
      <c r="M659" s="36"/>
    </row>
    <row r="660" spans="1:13" x14ac:dyDescent="0.4">
      <c r="A660" s="36"/>
      <c r="B660" s="36"/>
      <c r="C660" s="36"/>
      <c r="D660" s="36"/>
      <c r="E660" s="36"/>
      <c r="F660" s="36"/>
      <c r="G660" s="36"/>
      <c r="H660" s="36"/>
      <c r="I660" s="36"/>
      <c r="J660" s="36"/>
      <c r="K660" s="36"/>
      <c r="L660" s="36"/>
      <c r="M660" s="36"/>
    </row>
    <row r="661" spans="1:13" x14ac:dyDescent="0.4">
      <c r="A661" s="36"/>
      <c r="B661" s="36"/>
      <c r="C661" s="36"/>
      <c r="D661" s="36"/>
      <c r="E661" s="36"/>
      <c r="F661" s="36"/>
      <c r="G661" s="36"/>
      <c r="H661" s="36"/>
      <c r="I661" s="36"/>
      <c r="J661" s="36"/>
      <c r="K661" s="36"/>
      <c r="L661" s="36"/>
      <c r="M661" s="36"/>
    </row>
    <row r="662" spans="1:13" x14ac:dyDescent="0.4">
      <c r="A662" s="36"/>
      <c r="B662" s="36"/>
      <c r="C662" s="36"/>
      <c r="D662" s="36"/>
      <c r="E662" s="36"/>
      <c r="F662" s="36"/>
      <c r="G662" s="36"/>
      <c r="H662" s="36"/>
      <c r="I662" s="36"/>
      <c r="J662" s="36"/>
      <c r="K662" s="36"/>
      <c r="L662" s="36"/>
      <c r="M662" s="36"/>
    </row>
    <row r="663" spans="1:13" x14ac:dyDescent="0.4">
      <c r="A663" s="36"/>
      <c r="B663" s="36"/>
      <c r="C663" s="36"/>
      <c r="D663" s="36"/>
      <c r="E663" s="36"/>
      <c r="F663" s="36"/>
      <c r="G663" s="36"/>
      <c r="H663" s="36"/>
      <c r="I663" s="36"/>
      <c r="J663" s="36"/>
      <c r="K663" s="36"/>
      <c r="L663" s="36"/>
      <c r="M663" s="36"/>
    </row>
    <row r="664" spans="1:13" x14ac:dyDescent="0.4">
      <c r="A664" s="36"/>
      <c r="B664" s="36"/>
      <c r="C664" s="36"/>
      <c r="D664" s="36"/>
      <c r="E664" s="36"/>
      <c r="F664" s="36"/>
      <c r="G664" s="36"/>
      <c r="H664" s="36"/>
      <c r="I664" s="36"/>
      <c r="J664" s="36"/>
      <c r="K664" s="36"/>
      <c r="L664" s="36"/>
      <c r="M664" s="36"/>
    </row>
    <row r="665" spans="1:13" x14ac:dyDescent="0.4">
      <c r="A665" s="36"/>
      <c r="B665" s="36"/>
      <c r="C665" s="36"/>
      <c r="D665" s="36"/>
      <c r="E665" s="36"/>
      <c r="F665" s="36"/>
      <c r="G665" s="36"/>
      <c r="H665" s="36"/>
      <c r="I665" s="36"/>
      <c r="J665" s="36"/>
      <c r="K665" s="36"/>
      <c r="L665" s="36"/>
      <c r="M665" s="36"/>
    </row>
    <row r="666" spans="1:13" x14ac:dyDescent="0.4">
      <c r="A666" s="36"/>
      <c r="B666" s="36"/>
      <c r="C666" s="36"/>
      <c r="D666" s="36"/>
      <c r="E666" s="36"/>
      <c r="F666" s="36"/>
      <c r="G666" s="36"/>
      <c r="H666" s="36"/>
      <c r="I666" s="36"/>
      <c r="J666" s="36"/>
      <c r="K666" s="36"/>
      <c r="L666" s="36"/>
      <c r="M666" s="36"/>
    </row>
    <row r="667" spans="1:13" x14ac:dyDescent="0.4">
      <c r="A667" s="36"/>
      <c r="B667" s="36"/>
      <c r="C667" s="36"/>
      <c r="D667" s="36"/>
      <c r="E667" s="36"/>
      <c r="F667" s="36"/>
      <c r="G667" s="36"/>
      <c r="H667" s="36"/>
      <c r="I667" s="36"/>
      <c r="J667" s="36"/>
      <c r="K667" s="36"/>
      <c r="L667" s="36"/>
      <c r="M667" s="36"/>
    </row>
    <row r="668" spans="1:13" x14ac:dyDescent="0.4">
      <c r="A668" s="36"/>
      <c r="B668" s="36"/>
      <c r="C668" s="36"/>
      <c r="D668" s="36"/>
      <c r="E668" s="36"/>
      <c r="F668" s="36"/>
      <c r="G668" s="36"/>
      <c r="H668" s="36"/>
      <c r="I668" s="36"/>
      <c r="J668" s="36"/>
      <c r="K668" s="36"/>
      <c r="L668" s="36"/>
      <c r="M668" s="36"/>
    </row>
    <row r="669" spans="1:13" x14ac:dyDescent="0.4">
      <c r="A669" s="36"/>
      <c r="B669" s="36"/>
      <c r="C669" s="36"/>
      <c r="D669" s="36"/>
      <c r="E669" s="36"/>
      <c r="F669" s="36"/>
      <c r="G669" s="36"/>
      <c r="H669" s="36"/>
      <c r="I669" s="36"/>
      <c r="J669" s="36"/>
      <c r="K669" s="36"/>
      <c r="L669" s="36"/>
      <c r="M669" s="36"/>
    </row>
    <row r="670" spans="1:13" x14ac:dyDescent="0.4">
      <c r="A670" s="36"/>
      <c r="B670" s="36"/>
      <c r="C670" s="36"/>
      <c r="D670" s="36"/>
      <c r="E670" s="36"/>
      <c r="F670" s="36"/>
      <c r="G670" s="36"/>
      <c r="H670" s="36"/>
      <c r="I670" s="36"/>
      <c r="J670" s="36"/>
      <c r="K670" s="36"/>
      <c r="L670" s="36"/>
      <c r="M670" s="36"/>
    </row>
    <row r="671" spans="1:13" x14ac:dyDescent="0.4">
      <c r="A671" s="36"/>
      <c r="B671" s="36"/>
      <c r="C671" s="36"/>
      <c r="D671" s="36"/>
      <c r="E671" s="36"/>
      <c r="F671" s="36"/>
      <c r="G671" s="36"/>
      <c r="H671" s="36"/>
      <c r="I671" s="36"/>
      <c r="J671" s="36"/>
      <c r="K671" s="36"/>
      <c r="L671" s="36"/>
      <c r="M671" s="36"/>
    </row>
    <row r="672" spans="1:13" x14ac:dyDescent="0.4">
      <c r="A672" s="36"/>
      <c r="B672" s="36"/>
      <c r="C672" s="36"/>
      <c r="D672" s="36"/>
      <c r="E672" s="36"/>
      <c r="F672" s="36"/>
      <c r="G672" s="36"/>
      <c r="H672" s="36"/>
      <c r="I672" s="36"/>
      <c r="J672" s="36"/>
      <c r="K672" s="36"/>
      <c r="L672" s="36"/>
      <c r="M672" s="36"/>
    </row>
    <row r="673" spans="1:13" x14ac:dyDescent="0.4">
      <c r="A673" s="36"/>
      <c r="B673" s="36"/>
      <c r="C673" s="36"/>
      <c r="D673" s="36"/>
      <c r="E673" s="36"/>
      <c r="F673" s="36"/>
      <c r="G673" s="36"/>
      <c r="H673" s="36"/>
      <c r="I673" s="36"/>
      <c r="J673" s="36"/>
      <c r="K673" s="36"/>
      <c r="L673" s="36"/>
      <c r="M673" s="36"/>
    </row>
    <row r="674" spans="1:13" x14ac:dyDescent="0.4">
      <c r="A674" s="36"/>
      <c r="B674" s="36"/>
      <c r="C674" s="36"/>
      <c r="D674" s="36"/>
      <c r="E674" s="36"/>
      <c r="F674" s="36"/>
      <c r="G674" s="36"/>
      <c r="H674" s="36"/>
      <c r="I674" s="36"/>
      <c r="J674" s="36"/>
      <c r="K674" s="36"/>
      <c r="L674" s="36"/>
      <c r="M674" s="36"/>
    </row>
    <row r="675" spans="1:13" x14ac:dyDescent="0.4">
      <c r="A675" s="36"/>
      <c r="B675" s="36"/>
      <c r="C675" s="36"/>
      <c r="D675" s="36"/>
      <c r="E675" s="36"/>
      <c r="F675" s="36"/>
      <c r="G675" s="36"/>
      <c r="H675" s="36"/>
      <c r="I675" s="36"/>
      <c r="J675" s="36"/>
      <c r="K675" s="36"/>
      <c r="L675" s="36"/>
      <c r="M675" s="36"/>
    </row>
    <row r="676" spans="1:13" x14ac:dyDescent="0.4">
      <c r="A676" s="36"/>
      <c r="B676" s="36"/>
      <c r="C676" s="36"/>
      <c r="D676" s="36"/>
      <c r="E676" s="36"/>
      <c r="F676" s="36"/>
      <c r="G676" s="36"/>
      <c r="H676" s="36"/>
      <c r="I676" s="36"/>
      <c r="J676" s="36"/>
      <c r="K676" s="36"/>
      <c r="L676" s="36"/>
      <c r="M676" s="36"/>
    </row>
    <row r="677" spans="1:13" x14ac:dyDescent="0.4">
      <c r="A677" s="36"/>
      <c r="B677" s="36"/>
      <c r="C677" s="36"/>
      <c r="D677" s="36"/>
      <c r="E677" s="36"/>
      <c r="F677" s="36"/>
      <c r="G677" s="36"/>
      <c r="H677" s="36"/>
      <c r="I677" s="36"/>
      <c r="J677" s="36"/>
      <c r="K677" s="36"/>
      <c r="L677" s="36"/>
      <c r="M677" s="36"/>
    </row>
    <row r="678" spans="1:13" x14ac:dyDescent="0.4">
      <c r="A678" s="36"/>
      <c r="B678" s="36"/>
      <c r="C678" s="36"/>
      <c r="D678" s="36"/>
      <c r="E678" s="36"/>
      <c r="F678" s="36"/>
      <c r="G678" s="36"/>
      <c r="H678" s="36"/>
      <c r="I678" s="36"/>
      <c r="J678" s="36"/>
      <c r="K678" s="36"/>
      <c r="L678" s="36"/>
      <c r="M678" s="36"/>
    </row>
    <row r="679" spans="1:13" x14ac:dyDescent="0.4">
      <c r="A679" s="36"/>
      <c r="B679" s="36"/>
      <c r="C679" s="36"/>
      <c r="D679" s="36"/>
      <c r="E679" s="36"/>
      <c r="F679" s="36"/>
      <c r="G679" s="36"/>
      <c r="H679" s="36"/>
      <c r="I679" s="36"/>
      <c r="J679" s="36"/>
      <c r="K679" s="36"/>
      <c r="L679" s="36"/>
      <c r="M679" s="36"/>
    </row>
    <row r="680" spans="1:13" x14ac:dyDescent="0.4">
      <c r="A680" s="36"/>
      <c r="B680" s="36"/>
      <c r="C680" s="36"/>
      <c r="D680" s="36"/>
      <c r="E680" s="36"/>
      <c r="F680" s="36"/>
      <c r="G680" s="36"/>
      <c r="H680" s="36"/>
      <c r="I680" s="36"/>
      <c r="J680" s="36"/>
      <c r="K680" s="36"/>
      <c r="L680" s="36"/>
      <c r="M680" s="36"/>
    </row>
    <row r="681" spans="1:13" x14ac:dyDescent="0.4">
      <c r="A681" s="36"/>
      <c r="B681" s="36"/>
      <c r="C681" s="36"/>
      <c r="D681" s="36"/>
      <c r="E681" s="36"/>
      <c r="F681" s="36"/>
      <c r="G681" s="36"/>
      <c r="H681" s="36"/>
      <c r="I681" s="36"/>
      <c r="J681" s="36"/>
      <c r="K681" s="36"/>
      <c r="L681" s="36"/>
      <c r="M681" s="36"/>
    </row>
    <row r="682" spans="1:13" x14ac:dyDescent="0.4">
      <c r="A682" s="36"/>
      <c r="B682" s="36"/>
      <c r="C682" s="36"/>
      <c r="D682" s="36"/>
      <c r="E682" s="36"/>
      <c r="F682" s="36"/>
      <c r="G682" s="36"/>
      <c r="H682" s="36"/>
      <c r="I682" s="36"/>
      <c r="J682" s="36"/>
      <c r="K682" s="36"/>
      <c r="L682" s="36"/>
      <c r="M682" s="36"/>
    </row>
    <row r="683" spans="1:13" x14ac:dyDescent="0.4">
      <c r="A683" s="36"/>
      <c r="B683" s="36"/>
      <c r="C683" s="36"/>
      <c r="D683" s="36"/>
      <c r="E683" s="36"/>
      <c r="F683" s="36"/>
      <c r="G683" s="36"/>
      <c r="H683" s="36"/>
      <c r="I683" s="36"/>
      <c r="J683" s="36"/>
      <c r="K683" s="36"/>
      <c r="L683" s="36"/>
      <c r="M683" s="36"/>
    </row>
    <row r="684" spans="1:13" x14ac:dyDescent="0.4">
      <c r="A684" s="36"/>
      <c r="B684" s="36"/>
      <c r="C684" s="36"/>
      <c r="D684" s="36"/>
      <c r="E684" s="36"/>
      <c r="F684" s="36"/>
      <c r="G684" s="36"/>
      <c r="H684" s="36"/>
      <c r="I684" s="36"/>
      <c r="J684" s="36"/>
      <c r="K684" s="36"/>
      <c r="L684" s="36"/>
      <c r="M684" s="36"/>
    </row>
    <row r="685" spans="1:13" x14ac:dyDescent="0.4">
      <c r="A685" s="36"/>
      <c r="B685" s="36"/>
      <c r="C685" s="36"/>
      <c r="D685" s="36"/>
      <c r="E685" s="36"/>
      <c r="F685" s="36"/>
      <c r="G685" s="36"/>
      <c r="H685" s="36"/>
      <c r="I685" s="36"/>
      <c r="J685" s="36"/>
      <c r="K685" s="36"/>
      <c r="L685" s="36"/>
      <c r="M685" s="36"/>
    </row>
    <row r="686" spans="1:13" x14ac:dyDescent="0.4">
      <c r="A686" s="36"/>
      <c r="B686" s="36"/>
      <c r="C686" s="36"/>
      <c r="D686" s="36"/>
      <c r="E686" s="36"/>
      <c r="F686" s="36"/>
      <c r="G686" s="36"/>
      <c r="H686" s="36"/>
      <c r="I686" s="36"/>
      <c r="J686" s="36"/>
      <c r="K686" s="36"/>
      <c r="L686" s="36"/>
      <c r="M686" s="36"/>
    </row>
    <row r="687" spans="1:13" x14ac:dyDescent="0.4">
      <c r="A687" s="36"/>
      <c r="B687" s="36"/>
      <c r="C687" s="36"/>
      <c r="D687" s="36"/>
      <c r="E687" s="36"/>
      <c r="F687" s="36"/>
      <c r="G687" s="36"/>
      <c r="H687" s="36"/>
      <c r="I687" s="36"/>
      <c r="J687" s="36"/>
      <c r="K687" s="36"/>
      <c r="L687" s="36"/>
      <c r="M687" s="36"/>
    </row>
    <row r="688" spans="1:13" x14ac:dyDescent="0.4">
      <c r="A688" s="36"/>
      <c r="B688" s="36"/>
      <c r="C688" s="36"/>
      <c r="D688" s="36"/>
      <c r="E688" s="36"/>
      <c r="F688" s="36"/>
      <c r="G688" s="36"/>
      <c r="H688" s="36"/>
      <c r="I688" s="36"/>
      <c r="J688" s="36"/>
      <c r="K688" s="36"/>
      <c r="L688" s="36"/>
      <c r="M688" s="36"/>
    </row>
    <row r="689" spans="1:13" x14ac:dyDescent="0.4">
      <c r="A689" s="36"/>
      <c r="B689" s="36"/>
      <c r="C689" s="36"/>
      <c r="D689" s="36"/>
      <c r="E689" s="36"/>
      <c r="F689" s="36"/>
      <c r="G689" s="36"/>
      <c r="H689" s="36"/>
      <c r="I689" s="36"/>
      <c r="J689" s="36"/>
      <c r="K689" s="36"/>
      <c r="L689" s="36"/>
      <c r="M689" s="36"/>
    </row>
    <row r="690" spans="1:13" x14ac:dyDescent="0.4">
      <c r="A690" s="36"/>
      <c r="B690" s="36"/>
      <c r="C690" s="36"/>
      <c r="D690" s="36"/>
      <c r="E690" s="36"/>
      <c r="F690" s="36"/>
      <c r="G690" s="36"/>
      <c r="H690" s="36"/>
      <c r="I690" s="36"/>
      <c r="J690" s="36"/>
      <c r="K690" s="36"/>
      <c r="L690" s="36"/>
      <c r="M690" s="36"/>
    </row>
    <row r="691" spans="1:13" x14ac:dyDescent="0.4">
      <c r="A691" s="36"/>
      <c r="B691" s="36"/>
      <c r="C691" s="36"/>
      <c r="D691" s="36"/>
      <c r="E691" s="36"/>
      <c r="F691" s="36"/>
      <c r="G691" s="36"/>
      <c r="H691" s="36"/>
      <c r="I691" s="36"/>
      <c r="J691" s="36"/>
      <c r="K691" s="36"/>
      <c r="L691" s="36"/>
      <c r="M691" s="36"/>
    </row>
    <row r="692" spans="1:13" x14ac:dyDescent="0.4">
      <c r="A692" s="36"/>
      <c r="B692" s="36"/>
      <c r="C692" s="36"/>
      <c r="D692" s="36"/>
      <c r="E692" s="36"/>
      <c r="F692" s="36"/>
      <c r="G692" s="36"/>
      <c r="H692" s="36"/>
      <c r="I692" s="36"/>
      <c r="J692" s="36"/>
      <c r="K692" s="36"/>
      <c r="L692" s="36"/>
      <c r="M692" s="36"/>
    </row>
    <row r="693" spans="1:13" x14ac:dyDescent="0.4">
      <c r="A693" s="36"/>
      <c r="B693" s="36"/>
      <c r="C693" s="36"/>
      <c r="D693" s="36"/>
      <c r="E693" s="36"/>
      <c r="F693" s="36"/>
      <c r="G693" s="36"/>
      <c r="H693" s="36"/>
      <c r="I693" s="36"/>
      <c r="J693" s="36"/>
      <c r="K693" s="36"/>
      <c r="L693" s="36"/>
      <c r="M693" s="36"/>
    </row>
    <row r="694" spans="1:13" x14ac:dyDescent="0.4">
      <c r="A694" s="36"/>
      <c r="B694" s="36"/>
      <c r="C694" s="36"/>
      <c r="D694" s="36"/>
      <c r="E694" s="36"/>
      <c r="F694" s="36"/>
      <c r="G694" s="36"/>
      <c r="H694" s="36"/>
      <c r="I694" s="36"/>
      <c r="J694" s="36"/>
      <c r="K694" s="36"/>
      <c r="L694" s="36"/>
      <c r="M694" s="36"/>
    </row>
    <row r="695" spans="1:13" x14ac:dyDescent="0.4">
      <c r="A695" s="36"/>
      <c r="B695" s="36"/>
      <c r="C695" s="36"/>
      <c r="D695" s="36"/>
      <c r="E695" s="36"/>
      <c r="F695" s="36"/>
      <c r="G695" s="36"/>
      <c r="H695" s="36"/>
      <c r="I695" s="36"/>
      <c r="J695" s="36"/>
      <c r="K695" s="36"/>
      <c r="L695" s="36"/>
      <c r="M695" s="36"/>
    </row>
    <row r="696" spans="1:13" x14ac:dyDescent="0.4">
      <c r="A696" s="36"/>
      <c r="B696" s="36"/>
      <c r="C696" s="36"/>
      <c r="D696" s="36"/>
      <c r="E696" s="36"/>
      <c r="F696" s="36"/>
      <c r="G696" s="36"/>
      <c r="H696" s="36"/>
      <c r="I696" s="36"/>
      <c r="J696" s="36"/>
      <c r="K696" s="36"/>
      <c r="L696" s="36"/>
      <c r="M696" s="36"/>
    </row>
    <row r="697" spans="1:13" x14ac:dyDescent="0.4">
      <c r="A697" s="36"/>
      <c r="B697" s="36"/>
      <c r="C697" s="36"/>
      <c r="D697" s="36"/>
      <c r="E697" s="36"/>
      <c r="F697" s="36"/>
      <c r="G697" s="36"/>
      <c r="H697" s="36"/>
      <c r="I697" s="36"/>
      <c r="J697" s="36"/>
      <c r="K697" s="36"/>
      <c r="L697" s="36"/>
      <c r="M697" s="36"/>
    </row>
    <row r="698" spans="1:13" x14ac:dyDescent="0.4">
      <c r="A698" s="36"/>
      <c r="B698" s="36"/>
      <c r="C698" s="36"/>
      <c r="D698" s="36"/>
      <c r="E698" s="36"/>
      <c r="F698" s="36"/>
      <c r="G698" s="36"/>
      <c r="H698" s="36"/>
      <c r="I698" s="36"/>
      <c r="J698" s="36"/>
      <c r="K698" s="36"/>
      <c r="L698" s="36"/>
      <c r="M698" s="36"/>
    </row>
    <row r="699" spans="1:13" x14ac:dyDescent="0.4">
      <c r="A699" s="36"/>
      <c r="B699" s="36"/>
      <c r="C699" s="36"/>
      <c r="D699" s="36"/>
      <c r="E699" s="36"/>
      <c r="F699" s="36"/>
      <c r="G699" s="36"/>
      <c r="H699" s="36"/>
      <c r="I699" s="36"/>
      <c r="J699" s="36"/>
      <c r="K699" s="36"/>
      <c r="L699" s="36"/>
      <c r="M699" s="36"/>
    </row>
    <row r="700" spans="1:13" x14ac:dyDescent="0.4">
      <c r="A700" s="36"/>
      <c r="B700" s="36"/>
      <c r="C700" s="36"/>
      <c r="D700" s="36"/>
      <c r="E700" s="36"/>
      <c r="F700" s="36"/>
      <c r="G700" s="36"/>
      <c r="H700" s="36"/>
      <c r="I700" s="36"/>
      <c r="J700" s="36"/>
      <c r="K700" s="36"/>
      <c r="L700" s="36"/>
      <c r="M700" s="36"/>
    </row>
    <row r="701" spans="1:13" x14ac:dyDescent="0.4">
      <c r="A701" s="36"/>
      <c r="B701" s="36"/>
      <c r="C701" s="36"/>
      <c r="D701" s="36"/>
      <c r="E701" s="36"/>
      <c r="F701" s="36"/>
      <c r="G701" s="36"/>
      <c r="H701" s="36"/>
      <c r="I701" s="36"/>
      <c r="J701" s="36"/>
      <c r="K701" s="36"/>
      <c r="L701" s="36"/>
      <c r="M701" s="36"/>
    </row>
    <row r="702" spans="1:13" x14ac:dyDescent="0.4">
      <c r="A702" s="36"/>
      <c r="B702" s="36"/>
      <c r="C702" s="36"/>
      <c r="D702" s="36"/>
      <c r="E702" s="36"/>
      <c r="F702" s="36"/>
      <c r="G702" s="36"/>
      <c r="H702" s="36"/>
      <c r="I702" s="36"/>
      <c r="J702" s="36"/>
      <c r="K702" s="36"/>
      <c r="L702" s="36"/>
      <c r="M702" s="36"/>
    </row>
    <row r="703" spans="1:13" x14ac:dyDescent="0.4">
      <c r="A703" s="36"/>
      <c r="B703" s="36"/>
      <c r="C703" s="36"/>
      <c r="D703" s="36"/>
      <c r="E703" s="36"/>
      <c r="F703" s="36"/>
      <c r="G703" s="36"/>
      <c r="H703" s="36"/>
      <c r="I703" s="36"/>
      <c r="J703" s="36"/>
      <c r="K703" s="36"/>
      <c r="L703" s="36"/>
      <c r="M703" s="36"/>
    </row>
    <row r="704" spans="1:13" x14ac:dyDescent="0.4">
      <c r="A704" s="36"/>
      <c r="B704" s="36"/>
      <c r="C704" s="36"/>
      <c r="D704" s="36"/>
      <c r="E704" s="36"/>
      <c r="F704" s="36"/>
      <c r="G704" s="36"/>
      <c r="H704" s="36"/>
      <c r="I704" s="36"/>
      <c r="J704" s="36"/>
      <c r="K704" s="36"/>
      <c r="L704" s="36"/>
      <c r="M704" s="36"/>
    </row>
    <row r="705" spans="1:13" x14ac:dyDescent="0.4">
      <c r="A705" s="36"/>
      <c r="B705" s="36"/>
      <c r="C705" s="36"/>
      <c r="D705" s="36"/>
      <c r="E705" s="36"/>
      <c r="F705" s="36"/>
      <c r="G705" s="36"/>
      <c r="H705" s="36"/>
      <c r="I705" s="36"/>
      <c r="J705" s="36"/>
      <c r="K705" s="36"/>
      <c r="L705" s="36"/>
      <c r="M705" s="36"/>
    </row>
    <row r="706" spans="1:13" x14ac:dyDescent="0.4">
      <c r="A706" s="36"/>
      <c r="B706" s="36"/>
      <c r="C706" s="36"/>
      <c r="D706" s="36"/>
      <c r="E706" s="36"/>
      <c r="F706" s="36"/>
      <c r="G706" s="36"/>
      <c r="H706" s="36"/>
      <c r="I706" s="36"/>
      <c r="J706" s="36"/>
      <c r="K706" s="36"/>
      <c r="L706" s="36"/>
      <c r="M706" s="36"/>
    </row>
    <row r="707" spans="1:13" x14ac:dyDescent="0.4">
      <c r="A707" s="36"/>
      <c r="B707" s="36"/>
      <c r="C707" s="36"/>
      <c r="D707" s="36"/>
      <c r="E707" s="36"/>
      <c r="F707" s="36"/>
      <c r="G707" s="36"/>
      <c r="H707" s="36"/>
      <c r="I707" s="36"/>
      <c r="J707" s="36"/>
      <c r="K707" s="36"/>
      <c r="L707" s="36"/>
      <c r="M707" s="36"/>
    </row>
    <row r="708" spans="1:13" x14ac:dyDescent="0.4">
      <c r="A708" s="36"/>
      <c r="B708" s="36"/>
      <c r="C708" s="36"/>
      <c r="D708" s="36"/>
      <c r="E708" s="36"/>
      <c r="F708" s="36"/>
      <c r="G708" s="36"/>
      <c r="H708" s="36"/>
      <c r="I708" s="36"/>
      <c r="J708" s="36"/>
      <c r="K708" s="36"/>
      <c r="L708" s="36"/>
      <c r="M708" s="36"/>
    </row>
    <row r="709" spans="1:13" x14ac:dyDescent="0.4">
      <c r="A709" s="36"/>
      <c r="B709" s="36"/>
      <c r="C709" s="36"/>
      <c r="D709" s="36"/>
      <c r="E709" s="36"/>
      <c r="F709" s="36"/>
      <c r="G709" s="36"/>
      <c r="H709" s="36"/>
      <c r="I709" s="36"/>
      <c r="J709" s="36"/>
      <c r="K709" s="36"/>
      <c r="L709" s="36"/>
      <c r="M709" s="36"/>
    </row>
    <row r="710" spans="1:13" x14ac:dyDescent="0.4">
      <c r="A710" s="36"/>
      <c r="B710" s="36"/>
      <c r="C710" s="36"/>
      <c r="D710" s="36"/>
      <c r="E710" s="36"/>
      <c r="F710" s="36"/>
      <c r="G710" s="36"/>
      <c r="H710" s="36"/>
      <c r="I710" s="36"/>
      <c r="J710" s="36"/>
      <c r="K710" s="36"/>
      <c r="L710" s="36"/>
      <c r="M710" s="36"/>
    </row>
    <row r="711" spans="1:13" x14ac:dyDescent="0.4">
      <c r="A711" s="36"/>
      <c r="B711" s="36"/>
      <c r="C711" s="36"/>
      <c r="D711" s="36"/>
      <c r="E711" s="36"/>
      <c r="F711" s="36"/>
      <c r="G711" s="36"/>
      <c r="H711" s="36"/>
      <c r="I711" s="36"/>
      <c r="J711" s="36"/>
      <c r="K711" s="36"/>
      <c r="L711" s="36"/>
      <c r="M711" s="36"/>
    </row>
    <row r="712" spans="1:13" x14ac:dyDescent="0.4">
      <c r="A712" s="36"/>
      <c r="B712" s="36"/>
      <c r="C712" s="36"/>
      <c r="D712" s="36"/>
      <c r="E712" s="36"/>
      <c r="F712" s="36"/>
      <c r="G712" s="36"/>
      <c r="H712" s="36"/>
      <c r="I712" s="36"/>
      <c r="J712" s="36"/>
      <c r="K712" s="36"/>
      <c r="L712" s="36"/>
      <c r="M712" s="36"/>
    </row>
    <row r="713" spans="1:13" x14ac:dyDescent="0.4">
      <c r="A713" s="36"/>
      <c r="B713" s="36"/>
      <c r="C713" s="36"/>
      <c r="D713" s="36"/>
      <c r="E713" s="36"/>
      <c r="F713" s="36"/>
      <c r="G713" s="36"/>
      <c r="H713" s="36"/>
      <c r="I713" s="36"/>
      <c r="J713" s="36"/>
      <c r="K713" s="36"/>
      <c r="L713" s="36"/>
      <c r="M713" s="36"/>
    </row>
    <row r="714" spans="1:13" x14ac:dyDescent="0.4">
      <c r="A714" s="36"/>
      <c r="B714" s="36"/>
      <c r="C714" s="36"/>
      <c r="D714" s="36"/>
      <c r="E714" s="36"/>
      <c r="F714" s="36"/>
      <c r="G714" s="36"/>
      <c r="H714" s="36"/>
      <c r="I714" s="36"/>
      <c r="J714" s="36"/>
      <c r="K714" s="36"/>
      <c r="L714" s="36"/>
      <c r="M714" s="36"/>
    </row>
    <row r="715" spans="1:13" x14ac:dyDescent="0.4">
      <c r="A715" s="36"/>
      <c r="B715" s="36"/>
      <c r="C715" s="36"/>
      <c r="D715" s="36"/>
      <c r="E715" s="36"/>
      <c r="F715" s="36"/>
      <c r="G715" s="36"/>
      <c r="H715" s="36"/>
      <c r="I715" s="36"/>
      <c r="J715" s="36"/>
      <c r="K715" s="36"/>
      <c r="L715" s="36"/>
      <c r="M715" s="36"/>
    </row>
    <row r="716" spans="1:13" x14ac:dyDescent="0.4">
      <c r="A716" s="36"/>
      <c r="B716" s="36"/>
      <c r="C716" s="36"/>
      <c r="D716" s="36"/>
      <c r="E716" s="36"/>
      <c r="F716" s="36"/>
      <c r="G716" s="36"/>
      <c r="H716" s="36"/>
      <c r="I716" s="36"/>
      <c r="J716" s="36"/>
      <c r="K716" s="36"/>
      <c r="L716" s="36"/>
      <c r="M716" s="36"/>
    </row>
    <row r="717" spans="1:13" x14ac:dyDescent="0.4">
      <c r="A717" s="36"/>
      <c r="B717" s="36"/>
      <c r="C717" s="36"/>
      <c r="D717" s="36"/>
      <c r="E717" s="36"/>
      <c r="F717" s="36"/>
      <c r="G717" s="36"/>
      <c r="H717" s="36"/>
      <c r="I717" s="36"/>
      <c r="J717" s="36"/>
      <c r="K717" s="36"/>
      <c r="L717" s="36"/>
      <c r="M717" s="36"/>
    </row>
    <row r="718" spans="1:13" x14ac:dyDescent="0.4">
      <c r="A718" s="36"/>
      <c r="B718" s="36"/>
      <c r="C718" s="36"/>
      <c r="D718" s="36"/>
      <c r="E718" s="36"/>
      <c r="F718" s="36"/>
      <c r="G718" s="36"/>
      <c r="H718" s="36"/>
      <c r="I718" s="36"/>
      <c r="J718" s="36"/>
      <c r="K718" s="36"/>
      <c r="L718" s="36"/>
      <c r="M718" s="36"/>
    </row>
    <row r="719" spans="1:13" x14ac:dyDescent="0.4">
      <c r="A719" s="36"/>
      <c r="B719" s="36"/>
      <c r="C719" s="36"/>
      <c r="D719" s="36"/>
      <c r="E719" s="36"/>
      <c r="F719" s="36"/>
      <c r="G719" s="36"/>
      <c r="H719" s="36"/>
      <c r="I719" s="36"/>
      <c r="J719" s="36"/>
      <c r="K719" s="36"/>
      <c r="L719" s="36"/>
      <c r="M719" s="36"/>
    </row>
    <row r="720" spans="1:13" x14ac:dyDescent="0.4">
      <c r="A720" s="36"/>
      <c r="B720" s="36"/>
      <c r="C720" s="36"/>
      <c r="D720" s="36"/>
      <c r="E720" s="36"/>
      <c r="F720" s="36"/>
      <c r="G720" s="36"/>
      <c r="H720" s="36"/>
      <c r="I720" s="36"/>
      <c r="J720" s="36"/>
      <c r="K720" s="36"/>
      <c r="L720" s="36"/>
      <c r="M720" s="36"/>
    </row>
    <row r="721" spans="1:13" x14ac:dyDescent="0.4">
      <c r="A721" s="36"/>
      <c r="B721" s="36"/>
      <c r="C721" s="36"/>
      <c r="D721" s="36"/>
      <c r="E721" s="36"/>
      <c r="F721" s="36"/>
      <c r="G721" s="36"/>
      <c r="H721" s="36"/>
      <c r="I721" s="36"/>
      <c r="J721" s="36"/>
      <c r="K721" s="36"/>
      <c r="L721" s="36"/>
      <c r="M721" s="36"/>
    </row>
    <row r="722" spans="1:13" x14ac:dyDescent="0.4">
      <c r="A722" s="36"/>
      <c r="B722" s="36"/>
      <c r="C722" s="36"/>
      <c r="D722" s="36"/>
      <c r="E722" s="36"/>
      <c r="F722" s="36"/>
      <c r="G722" s="36"/>
      <c r="H722" s="36"/>
      <c r="I722" s="36"/>
      <c r="J722" s="36"/>
      <c r="K722" s="36"/>
      <c r="L722" s="36"/>
      <c r="M722" s="36"/>
    </row>
    <row r="723" spans="1:13" x14ac:dyDescent="0.4">
      <c r="A723" s="36"/>
      <c r="B723" s="36"/>
      <c r="C723" s="36"/>
      <c r="D723" s="36"/>
      <c r="E723" s="36"/>
      <c r="F723" s="36"/>
      <c r="G723" s="36"/>
      <c r="H723" s="36"/>
      <c r="I723" s="36"/>
      <c r="J723" s="36"/>
      <c r="K723" s="36"/>
      <c r="L723" s="36"/>
      <c r="M723" s="36"/>
    </row>
    <row r="724" spans="1:13" x14ac:dyDescent="0.4">
      <c r="A724" s="36"/>
      <c r="B724" s="36"/>
      <c r="C724" s="36"/>
      <c r="D724" s="36"/>
      <c r="E724" s="36"/>
      <c r="F724" s="36"/>
      <c r="G724" s="36"/>
      <c r="H724" s="36"/>
      <c r="I724" s="36"/>
      <c r="J724" s="36"/>
      <c r="K724" s="36"/>
      <c r="L724" s="36"/>
      <c r="M724" s="36"/>
    </row>
    <row r="725" spans="1:13" x14ac:dyDescent="0.4">
      <c r="A725" s="36"/>
      <c r="B725" s="36"/>
      <c r="C725" s="36"/>
      <c r="D725" s="36"/>
      <c r="E725" s="36"/>
      <c r="F725" s="36"/>
      <c r="G725" s="36"/>
      <c r="H725" s="36"/>
      <c r="I725" s="36"/>
      <c r="J725" s="36"/>
      <c r="K725" s="36"/>
      <c r="L725" s="36"/>
      <c r="M725" s="36"/>
    </row>
    <row r="726" spans="1:13" x14ac:dyDescent="0.4">
      <c r="A726" s="36"/>
      <c r="B726" s="36"/>
      <c r="C726" s="36"/>
      <c r="D726" s="36"/>
      <c r="E726" s="36"/>
      <c r="F726" s="36"/>
      <c r="G726" s="36"/>
      <c r="H726" s="36"/>
      <c r="I726" s="36"/>
      <c r="J726" s="36"/>
      <c r="K726" s="36"/>
      <c r="L726" s="36"/>
      <c r="M726" s="36"/>
    </row>
    <row r="727" spans="1:13" x14ac:dyDescent="0.4">
      <c r="A727" s="36"/>
      <c r="B727" s="36"/>
      <c r="C727" s="36"/>
      <c r="D727" s="36"/>
      <c r="E727" s="36"/>
      <c r="F727" s="36"/>
      <c r="G727" s="36"/>
      <c r="H727" s="36"/>
      <c r="I727" s="36"/>
      <c r="J727" s="36"/>
      <c r="K727" s="36"/>
      <c r="L727" s="36"/>
      <c r="M727" s="36"/>
    </row>
    <row r="728" spans="1:13" x14ac:dyDescent="0.4">
      <c r="A728" s="36"/>
      <c r="B728" s="36"/>
      <c r="C728" s="36"/>
      <c r="D728" s="36"/>
      <c r="E728" s="36"/>
      <c r="F728" s="36"/>
      <c r="G728" s="36"/>
      <c r="H728" s="36"/>
      <c r="I728" s="36"/>
      <c r="J728" s="36"/>
      <c r="K728" s="36"/>
      <c r="L728" s="36"/>
      <c r="M728" s="36"/>
    </row>
    <row r="729" spans="1:13" x14ac:dyDescent="0.4">
      <c r="A729" s="36"/>
      <c r="B729" s="36"/>
      <c r="C729" s="36"/>
      <c r="D729" s="36"/>
      <c r="E729" s="36"/>
      <c r="F729" s="36"/>
      <c r="G729" s="36"/>
      <c r="H729" s="36"/>
      <c r="I729" s="36"/>
      <c r="J729" s="36"/>
      <c r="K729" s="36"/>
      <c r="L729" s="36"/>
      <c r="M729" s="36"/>
    </row>
    <row r="730" spans="1:13" x14ac:dyDescent="0.4">
      <c r="A730" s="36"/>
      <c r="B730" s="36"/>
      <c r="C730" s="36"/>
      <c r="D730" s="36"/>
      <c r="E730" s="36"/>
      <c r="F730" s="36"/>
      <c r="G730" s="36"/>
      <c r="H730" s="36"/>
      <c r="I730" s="36"/>
      <c r="J730" s="36"/>
      <c r="K730" s="36"/>
      <c r="L730" s="36"/>
      <c r="M730" s="36"/>
    </row>
    <row r="731" spans="1:13" x14ac:dyDescent="0.4">
      <c r="A731" s="36"/>
      <c r="B731" s="36"/>
      <c r="C731" s="36"/>
      <c r="D731" s="36"/>
      <c r="E731" s="36"/>
      <c r="F731" s="36"/>
      <c r="G731" s="36"/>
      <c r="H731" s="36"/>
      <c r="I731" s="36"/>
      <c r="J731" s="36"/>
      <c r="K731" s="36"/>
      <c r="L731" s="36"/>
      <c r="M731" s="36"/>
    </row>
    <row r="732" spans="1:13" x14ac:dyDescent="0.4">
      <c r="A732" s="36"/>
      <c r="B732" s="36"/>
      <c r="C732" s="36"/>
      <c r="D732" s="36"/>
      <c r="E732" s="36"/>
      <c r="F732" s="36"/>
      <c r="G732" s="36"/>
      <c r="H732" s="36"/>
      <c r="I732" s="36"/>
      <c r="J732" s="36"/>
      <c r="K732" s="36"/>
      <c r="L732" s="36"/>
      <c r="M732" s="36"/>
    </row>
    <row r="733" spans="1:13" x14ac:dyDescent="0.4">
      <c r="A733" s="36"/>
      <c r="B733" s="36"/>
      <c r="C733" s="36"/>
      <c r="D733" s="36"/>
      <c r="E733" s="36"/>
      <c r="F733" s="36"/>
      <c r="G733" s="36"/>
      <c r="H733" s="36"/>
      <c r="I733" s="36"/>
      <c r="J733" s="36"/>
      <c r="K733" s="36"/>
      <c r="L733" s="36"/>
      <c r="M733" s="36"/>
    </row>
    <row r="734" spans="1:13" x14ac:dyDescent="0.4">
      <c r="A734" s="36"/>
      <c r="B734" s="36"/>
      <c r="C734" s="36"/>
      <c r="D734" s="36"/>
      <c r="E734" s="36"/>
      <c r="F734" s="36"/>
      <c r="G734" s="36"/>
      <c r="H734" s="36"/>
      <c r="I734" s="36"/>
      <c r="J734" s="36"/>
      <c r="K734" s="36"/>
      <c r="L734" s="36"/>
      <c r="M734" s="36"/>
    </row>
    <row r="735" spans="1:13" x14ac:dyDescent="0.4">
      <c r="A735" s="36"/>
      <c r="B735" s="36"/>
      <c r="C735" s="36"/>
      <c r="D735" s="36"/>
      <c r="E735" s="36"/>
      <c r="F735" s="36"/>
      <c r="G735" s="36"/>
      <c r="H735" s="36"/>
      <c r="I735" s="36"/>
      <c r="J735" s="36"/>
      <c r="K735" s="36"/>
      <c r="L735" s="36"/>
      <c r="M735" s="36"/>
    </row>
    <row r="736" spans="1:13" x14ac:dyDescent="0.4">
      <c r="A736" s="36"/>
      <c r="B736" s="36"/>
      <c r="C736" s="36"/>
      <c r="D736" s="36"/>
      <c r="E736" s="36"/>
      <c r="F736" s="36"/>
      <c r="G736" s="36"/>
      <c r="H736" s="36"/>
      <c r="I736" s="36"/>
      <c r="J736" s="36"/>
      <c r="K736" s="36"/>
      <c r="L736" s="36"/>
      <c r="M736" s="36"/>
    </row>
    <row r="737" spans="1:13" x14ac:dyDescent="0.4">
      <c r="A737" s="36"/>
      <c r="B737" s="36"/>
      <c r="C737" s="36"/>
      <c r="D737" s="36"/>
      <c r="E737" s="36"/>
      <c r="F737" s="36"/>
      <c r="G737" s="36"/>
      <c r="H737" s="36"/>
      <c r="I737" s="36"/>
      <c r="J737" s="36"/>
      <c r="K737" s="36"/>
      <c r="L737" s="36"/>
      <c r="M737" s="36"/>
    </row>
    <row r="738" spans="1:13" x14ac:dyDescent="0.4">
      <c r="A738" s="36"/>
      <c r="B738" s="36"/>
      <c r="C738" s="36"/>
      <c r="D738" s="36"/>
      <c r="E738" s="36"/>
      <c r="F738" s="36"/>
      <c r="G738" s="36"/>
      <c r="H738" s="36"/>
      <c r="I738" s="36"/>
      <c r="J738" s="36"/>
      <c r="K738" s="36"/>
      <c r="L738" s="36"/>
      <c r="M738" s="36"/>
    </row>
    <row r="739" spans="1:13" x14ac:dyDescent="0.4">
      <c r="A739" s="36"/>
      <c r="B739" s="36"/>
      <c r="C739" s="36"/>
      <c r="D739" s="36"/>
      <c r="E739" s="36"/>
      <c r="F739" s="36"/>
      <c r="G739" s="36"/>
      <c r="H739" s="36"/>
      <c r="I739" s="36"/>
      <c r="J739" s="36"/>
      <c r="K739" s="36"/>
      <c r="L739" s="36"/>
      <c r="M739" s="36"/>
    </row>
    <row r="740" spans="1:13" x14ac:dyDescent="0.4">
      <c r="A740" s="36"/>
      <c r="B740" s="36"/>
      <c r="C740" s="36"/>
      <c r="D740" s="36"/>
      <c r="E740" s="36"/>
      <c r="F740" s="36"/>
      <c r="G740" s="36"/>
      <c r="H740" s="36"/>
      <c r="I740" s="36"/>
      <c r="J740" s="36"/>
      <c r="K740" s="36"/>
      <c r="L740" s="36"/>
      <c r="M740" s="36"/>
    </row>
    <row r="741" spans="1:13" x14ac:dyDescent="0.4">
      <c r="A741" s="36"/>
      <c r="B741" s="36"/>
      <c r="C741" s="36"/>
      <c r="D741" s="36"/>
      <c r="E741" s="36"/>
      <c r="F741" s="36"/>
      <c r="G741" s="36"/>
      <c r="H741" s="36"/>
      <c r="I741" s="36"/>
      <c r="J741" s="36"/>
      <c r="K741" s="36"/>
      <c r="L741" s="36"/>
      <c r="M741" s="36"/>
    </row>
    <row r="742" spans="1:13" x14ac:dyDescent="0.4">
      <c r="A742" s="36"/>
      <c r="B742" s="36"/>
      <c r="C742" s="36"/>
      <c r="D742" s="36"/>
      <c r="E742" s="36"/>
      <c r="F742" s="36"/>
      <c r="G742" s="36"/>
      <c r="H742" s="36"/>
      <c r="I742" s="36"/>
      <c r="J742" s="36"/>
      <c r="K742" s="36"/>
      <c r="L742" s="36"/>
      <c r="M742" s="36"/>
    </row>
    <row r="743" spans="1:13" x14ac:dyDescent="0.4">
      <c r="A743" s="36"/>
      <c r="B743" s="36"/>
      <c r="C743" s="36"/>
      <c r="D743" s="36"/>
      <c r="E743" s="36"/>
      <c r="F743" s="36"/>
      <c r="G743" s="36"/>
      <c r="H743" s="36"/>
      <c r="I743" s="36"/>
      <c r="J743" s="36"/>
      <c r="K743" s="36"/>
      <c r="L743" s="36"/>
      <c r="M743" s="36"/>
    </row>
    <row r="744" spans="1:13" x14ac:dyDescent="0.4">
      <c r="A744" s="36"/>
      <c r="B744" s="36"/>
      <c r="C744" s="36"/>
      <c r="D744" s="36"/>
      <c r="E744" s="36"/>
      <c r="F744" s="36"/>
      <c r="G744" s="36"/>
      <c r="H744" s="36"/>
      <c r="I744" s="36"/>
      <c r="J744" s="36"/>
      <c r="K744" s="36"/>
      <c r="L744" s="36"/>
      <c r="M744" s="36"/>
    </row>
    <row r="745" spans="1:13" x14ac:dyDescent="0.4">
      <c r="A745" s="36"/>
      <c r="B745" s="36"/>
      <c r="C745" s="36"/>
      <c r="D745" s="36"/>
      <c r="E745" s="36"/>
      <c r="F745" s="36"/>
      <c r="G745" s="36"/>
      <c r="H745" s="36"/>
      <c r="I745" s="36"/>
      <c r="J745" s="36"/>
      <c r="K745" s="36"/>
      <c r="L745" s="36"/>
      <c r="M745" s="36"/>
    </row>
    <row r="746" spans="1:13" x14ac:dyDescent="0.4">
      <c r="A746" s="36"/>
      <c r="B746" s="36"/>
      <c r="C746" s="36"/>
      <c r="D746" s="36"/>
      <c r="E746" s="36"/>
      <c r="F746" s="36"/>
      <c r="G746" s="36"/>
      <c r="H746" s="36"/>
      <c r="I746" s="36"/>
      <c r="J746" s="36"/>
      <c r="K746" s="36"/>
      <c r="L746" s="36"/>
      <c r="M746" s="36"/>
    </row>
    <row r="747" spans="1:13" x14ac:dyDescent="0.4">
      <c r="A747" s="36"/>
      <c r="B747" s="36"/>
      <c r="C747" s="36"/>
      <c r="D747" s="36"/>
      <c r="E747" s="36"/>
      <c r="F747" s="36"/>
      <c r="G747" s="36"/>
      <c r="H747" s="36"/>
      <c r="I747" s="36"/>
      <c r="J747" s="36"/>
      <c r="K747" s="36"/>
      <c r="L747" s="36"/>
      <c r="M747" s="36"/>
    </row>
    <row r="748" spans="1:13" x14ac:dyDescent="0.4">
      <c r="A748" s="36"/>
      <c r="B748" s="36"/>
      <c r="C748" s="36"/>
      <c r="D748" s="36"/>
      <c r="E748" s="36"/>
      <c r="F748" s="36"/>
      <c r="G748" s="36"/>
      <c r="H748" s="36"/>
      <c r="I748" s="36"/>
      <c r="J748" s="36"/>
      <c r="K748" s="36"/>
      <c r="L748" s="36"/>
      <c r="M748" s="36"/>
    </row>
    <row r="749" spans="1:13" x14ac:dyDescent="0.4">
      <c r="A749" s="36"/>
      <c r="B749" s="36"/>
      <c r="C749" s="36"/>
      <c r="D749" s="36"/>
      <c r="E749" s="36"/>
      <c r="F749" s="36"/>
      <c r="G749" s="36"/>
      <c r="H749" s="36"/>
      <c r="I749" s="36"/>
      <c r="J749" s="36"/>
      <c r="K749" s="36"/>
      <c r="L749" s="36"/>
      <c r="M749" s="36"/>
    </row>
    <row r="750" spans="1:13" x14ac:dyDescent="0.4">
      <c r="A750" s="36"/>
      <c r="B750" s="36"/>
      <c r="C750" s="36"/>
      <c r="D750" s="36"/>
      <c r="E750" s="36"/>
      <c r="F750" s="36"/>
      <c r="G750" s="36"/>
      <c r="H750" s="36"/>
      <c r="I750" s="36"/>
      <c r="J750" s="36"/>
      <c r="K750" s="36"/>
      <c r="L750" s="36"/>
      <c r="M750" s="36"/>
    </row>
    <row r="751" spans="1:13" x14ac:dyDescent="0.4">
      <c r="A751" s="36"/>
      <c r="B751" s="36"/>
      <c r="C751" s="36"/>
      <c r="D751" s="36"/>
      <c r="E751" s="36"/>
      <c r="F751" s="36"/>
      <c r="G751" s="36"/>
      <c r="H751" s="36"/>
      <c r="I751" s="36"/>
      <c r="J751" s="36"/>
      <c r="K751" s="36"/>
      <c r="L751" s="36"/>
      <c r="M751" s="36"/>
    </row>
    <row r="752" spans="1:13" x14ac:dyDescent="0.4">
      <c r="A752" s="36"/>
      <c r="B752" s="36"/>
      <c r="C752" s="36"/>
      <c r="D752" s="36"/>
      <c r="E752" s="36"/>
      <c r="F752" s="36"/>
      <c r="G752" s="36"/>
      <c r="H752" s="36"/>
      <c r="I752" s="36"/>
      <c r="J752" s="36"/>
      <c r="K752" s="36"/>
      <c r="L752" s="36"/>
      <c r="M752" s="36"/>
    </row>
    <row r="753" spans="1:13" x14ac:dyDescent="0.4">
      <c r="A753" s="36"/>
      <c r="B753" s="36"/>
      <c r="C753" s="36"/>
      <c r="D753" s="36"/>
      <c r="E753" s="36"/>
      <c r="F753" s="36"/>
      <c r="G753" s="36"/>
      <c r="H753" s="36"/>
      <c r="I753" s="36"/>
      <c r="J753" s="36"/>
      <c r="K753" s="36"/>
      <c r="L753" s="36"/>
      <c r="M753" s="36"/>
    </row>
    <row r="754" spans="1:13" x14ac:dyDescent="0.4">
      <c r="A754" s="36"/>
      <c r="B754" s="36"/>
      <c r="C754" s="36"/>
      <c r="D754" s="36"/>
      <c r="E754" s="36"/>
      <c r="F754" s="36"/>
      <c r="G754" s="36"/>
      <c r="H754" s="36"/>
      <c r="I754" s="36"/>
      <c r="J754" s="36"/>
      <c r="K754" s="36"/>
      <c r="L754" s="36"/>
      <c r="M754" s="36"/>
    </row>
    <row r="755" spans="1:13" x14ac:dyDescent="0.4">
      <c r="A755" s="36"/>
      <c r="B755" s="36"/>
      <c r="C755" s="36"/>
      <c r="D755" s="36"/>
      <c r="E755" s="36"/>
      <c r="F755" s="36"/>
      <c r="G755" s="36"/>
      <c r="H755" s="36"/>
      <c r="I755" s="36"/>
      <c r="J755" s="36"/>
      <c r="K755" s="36"/>
      <c r="L755" s="36"/>
      <c r="M755" s="36"/>
    </row>
    <row r="756" spans="1:13" x14ac:dyDescent="0.4">
      <c r="A756" s="36"/>
      <c r="B756" s="36"/>
      <c r="C756" s="36"/>
      <c r="D756" s="36"/>
      <c r="E756" s="36"/>
      <c r="F756" s="36"/>
      <c r="G756" s="36"/>
      <c r="H756" s="36"/>
      <c r="I756" s="36"/>
      <c r="J756" s="36"/>
      <c r="K756" s="36"/>
      <c r="L756" s="36"/>
      <c r="M756" s="36"/>
    </row>
    <row r="757" spans="1:13" x14ac:dyDescent="0.4">
      <c r="A757" s="36"/>
      <c r="B757" s="36"/>
      <c r="C757" s="36"/>
      <c r="D757" s="36"/>
      <c r="E757" s="36"/>
      <c r="F757" s="36"/>
      <c r="G757" s="36"/>
      <c r="H757" s="36"/>
      <c r="I757" s="36"/>
      <c r="J757" s="36"/>
      <c r="K757" s="36"/>
      <c r="L757" s="36"/>
      <c r="M757" s="36"/>
    </row>
    <row r="758" spans="1:13" x14ac:dyDescent="0.4">
      <c r="A758" s="36"/>
      <c r="B758" s="36"/>
      <c r="C758" s="36"/>
      <c r="D758" s="36"/>
      <c r="E758" s="36"/>
      <c r="F758" s="36"/>
      <c r="G758" s="36"/>
      <c r="H758" s="36"/>
      <c r="I758" s="36"/>
      <c r="J758" s="36"/>
      <c r="K758" s="36"/>
      <c r="L758" s="36"/>
      <c r="M758" s="36"/>
    </row>
    <row r="759" spans="1:13" x14ac:dyDescent="0.4">
      <c r="A759" s="36"/>
      <c r="B759" s="36"/>
      <c r="C759" s="36"/>
      <c r="D759" s="36"/>
      <c r="E759" s="36"/>
      <c r="F759" s="36"/>
      <c r="G759" s="36"/>
      <c r="H759" s="36"/>
      <c r="I759" s="36"/>
      <c r="J759" s="36"/>
      <c r="K759" s="36"/>
      <c r="L759" s="36"/>
      <c r="M759" s="36"/>
    </row>
    <row r="760" spans="1:13" x14ac:dyDescent="0.4">
      <c r="A760" s="36"/>
      <c r="B760" s="36"/>
      <c r="C760" s="36"/>
      <c r="D760" s="36"/>
      <c r="E760" s="36"/>
      <c r="F760" s="36"/>
      <c r="G760" s="36"/>
      <c r="H760" s="36"/>
      <c r="I760" s="36"/>
      <c r="J760" s="36"/>
      <c r="K760" s="36"/>
      <c r="L760" s="36"/>
      <c r="M760" s="36"/>
    </row>
    <row r="761" spans="1:13" x14ac:dyDescent="0.4">
      <c r="A761" s="36"/>
      <c r="B761" s="36"/>
      <c r="C761" s="36"/>
      <c r="D761" s="36"/>
      <c r="E761" s="36"/>
      <c r="F761" s="36"/>
      <c r="G761" s="36"/>
      <c r="H761" s="36"/>
      <c r="I761" s="36"/>
      <c r="J761" s="36"/>
      <c r="K761" s="36"/>
      <c r="L761" s="36"/>
      <c r="M761" s="36"/>
    </row>
    <row r="762" spans="1:13" x14ac:dyDescent="0.4">
      <c r="A762" s="36"/>
      <c r="B762" s="36"/>
      <c r="C762" s="36"/>
      <c r="D762" s="36"/>
      <c r="E762" s="36"/>
      <c r="F762" s="36"/>
      <c r="G762" s="36"/>
      <c r="H762" s="36"/>
      <c r="I762" s="36"/>
      <c r="J762" s="36"/>
      <c r="K762" s="36"/>
      <c r="L762" s="36"/>
      <c r="M762" s="36"/>
    </row>
    <row r="763" spans="1:13" x14ac:dyDescent="0.4">
      <c r="A763" s="36"/>
      <c r="B763" s="36"/>
      <c r="C763" s="36"/>
      <c r="D763" s="36"/>
      <c r="E763" s="36"/>
      <c r="F763" s="36"/>
      <c r="G763" s="36"/>
      <c r="H763" s="36"/>
      <c r="I763" s="36"/>
      <c r="J763" s="36"/>
      <c r="K763" s="36"/>
      <c r="L763" s="36"/>
      <c r="M763" s="36"/>
    </row>
    <row r="764" spans="1:13" x14ac:dyDescent="0.4">
      <c r="A764" s="36"/>
      <c r="B764" s="36"/>
      <c r="C764" s="36"/>
      <c r="D764" s="36"/>
      <c r="E764" s="36"/>
      <c r="F764" s="36"/>
      <c r="G764" s="36"/>
      <c r="H764" s="36"/>
      <c r="I764" s="36"/>
      <c r="J764" s="36"/>
      <c r="K764" s="36"/>
      <c r="L764" s="36"/>
      <c r="M764" s="36"/>
    </row>
    <row r="765" spans="1:13" x14ac:dyDescent="0.4">
      <c r="A765" s="36"/>
      <c r="B765" s="36"/>
      <c r="C765" s="36"/>
      <c r="D765" s="36"/>
      <c r="E765" s="36"/>
      <c r="F765" s="36"/>
      <c r="G765" s="36"/>
      <c r="H765" s="36"/>
      <c r="I765" s="36"/>
      <c r="J765" s="36"/>
      <c r="K765" s="36"/>
      <c r="L765" s="36"/>
      <c r="M765" s="36"/>
    </row>
    <row r="766" spans="1:13" x14ac:dyDescent="0.4">
      <c r="A766" s="36"/>
      <c r="B766" s="36"/>
      <c r="C766" s="36"/>
      <c r="D766" s="36"/>
      <c r="E766" s="36"/>
      <c r="F766" s="36"/>
      <c r="G766" s="36"/>
      <c r="H766" s="36"/>
      <c r="I766" s="36"/>
      <c r="J766" s="36"/>
      <c r="K766" s="36"/>
      <c r="L766" s="36"/>
      <c r="M766" s="36"/>
    </row>
    <row r="767" spans="1:13" x14ac:dyDescent="0.4">
      <c r="A767" s="36"/>
      <c r="B767" s="36"/>
      <c r="C767" s="36"/>
      <c r="D767" s="36"/>
      <c r="E767" s="36"/>
      <c r="F767" s="36"/>
      <c r="G767" s="36"/>
      <c r="H767" s="36"/>
      <c r="I767" s="36"/>
      <c r="J767" s="36"/>
      <c r="K767" s="36"/>
      <c r="L767" s="36"/>
      <c r="M767" s="36"/>
    </row>
    <row r="768" spans="1:13" x14ac:dyDescent="0.4">
      <c r="A768" s="36"/>
      <c r="B768" s="36"/>
      <c r="C768" s="36"/>
      <c r="D768" s="36"/>
      <c r="E768" s="36"/>
      <c r="F768" s="36"/>
      <c r="G768" s="36"/>
      <c r="H768" s="36"/>
      <c r="I768" s="36"/>
      <c r="J768" s="36"/>
      <c r="K768" s="36"/>
      <c r="L768" s="36"/>
      <c r="M768" s="36"/>
    </row>
    <row r="769" spans="1:13" x14ac:dyDescent="0.4">
      <c r="A769" s="36"/>
      <c r="B769" s="36"/>
      <c r="C769" s="36"/>
      <c r="D769" s="36"/>
      <c r="E769" s="36"/>
      <c r="F769" s="36"/>
      <c r="G769" s="36"/>
      <c r="H769" s="36"/>
      <c r="I769" s="36"/>
      <c r="J769" s="36"/>
      <c r="K769" s="36"/>
      <c r="L769" s="36"/>
      <c r="M769" s="36"/>
    </row>
    <row r="770" spans="1:13" x14ac:dyDescent="0.4">
      <c r="A770" s="36"/>
      <c r="B770" s="36"/>
      <c r="C770" s="36"/>
      <c r="D770" s="36"/>
      <c r="E770" s="36"/>
      <c r="F770" s="36"/>
      <c r="G770" s="36"/>
      <c r="H770" s="36"/>
      <c r="I770" s="36"/>
      <c r="J770" s="36"/>
      <c r="K770" s="36"/>
      <c r="L770" s="36"/>
      <c r="M770" s="36"/>
    </row>
    <row r="771" spans="1:13" x14ac:dyDescent="0.4">
      <c r="A771" s="36"/>
      <c r="B771" s="36"/>
      <c r="C771" s="36"/>
      <c r="D771" s="36"/>
      <c r="E771" s="36"/>
      <c r="F771" s="36"/>
      <c r="G771" s="36"/>
      <c r="H771" s="36"/>
      <c r="I771" s="36"/>
      <c r="J771" s="36"/>
      <c r="K771" s="36"/>
      <c r="L771" s="36"/>
      <c r="M771" s="36"/>
    </row>
    <row r="772" spans="1:13" x14ac:dyDescent="0.4">
      <c r="A772" s="36"/>
      <c r="B772" s="36"/>
      <c r="C772" s="36"/>
      <c r="D772" s="36"/>
      <c r="E772" s="36"/>
      <c r="F772" s="36"/>
      <c r="G772" s="36"/>
      <c r="H772" s="36"/>
      <c r="I772" s="36"/>
      <c r="J772" s="36"/>
      <c r="K772" s="36"/>
      <c r="L772" s="36"/>
      <c r="M772" s="36"/>
    </row>
    <row r="773" spans="1:13" x14ac:dyDescent="0.4">
      <c r="A773" s="36"/>
      <c r="B773" s="36"/>
      <c r="C773" s="36"/>
      <c r="D773" s="36"/>
      <c r="E773" s="36"/>
      <c r="F773" s="36"/>
      <c r="G773" s="36"/>
      <c r="H773" s="36"/>
      <c r="I773" s="36"/>
      <c r="J773" s="36"/>
      <c r="K773" s="36"/>
      <c r="L773" s="36"/>
      <c r="M773" s="36"/>
    </row>
    <row r="774" spans="1:13" x14ac:dyDescent="0.4">
      <c r="A774" s="36"/>
      <c r="B774" s="36"/>
      <c r="C774" s="36"/>
      <c r="D774" s="36"/>
      <c r="E774" s="36"/>
      <c r="F774" s="36"/>
      <c r="G774" s="36"/>
      <c r="H774" s="36"/>
      <c r="I774" s="36"/>
      <c r="J774" s="36"/>
      <c r="K774" s="36"/>
      <c r="L774" s="36"/>
      <c r="M774" s="36"/>
    </row>
    <row r="775" spans="1:13" x14ac:dyDescent="0.4">
      <c r="A775" s="36"/>
      <c r="B775" s="36"/>
      <c r="C775" s="36"/>
      <c r="D775" s="36"/>
      <c r="E775" s="36"/>
      <c r="F775" s="36"/>
      <c r="G775" s="36"/>
      <c r="H775" s="36"/>
      <c r="I775" s="36"/>
      <c r="J775" s="36"/>
      <c r="K775" s="36"/>
      <c r="L775" s="36"/>
      <c r="M775" s="36"/>
    </row>
    <row r="776" spans="1:13" x14ac:dyDescent="0.4">
      <c r="A776" s="36"/>
      <c r="B776" s="36"/>
      <c r="C776" s="36"/>
      <c r="D776" s="36"/>
      <c r="E776" s="36"/>
      <c r="F776" s="36"/>
      <c r="G776" s="36"/>
      <c r="H776" s="36"/>
      <c r="I776" s="36"/>
      <c r="J776" s="36"/>
      <c r="K776" s="36"/>
      <c r="L776" s="36"/>
      <c r="M776" s="36"/>
    </row>
    <row r="777" spans="1:13" x14ac:dyDescent="0.4">
      <c r="A777" s="36"/>
      <c r="B777" s="36"/>
      <c r="C777" s="36"/>
      <c r="D777" s="36"/>
      <c r="E777" s="36"/>
      <c r="F777" s="36"/>
      <c r="G777" s="36"/>
      <c r="H777" s="36"/>
      <c r="I777" s="36"/>
      <c r="J777" s="36"/>
      <c r="K777" s="36"/>
      <c r="L777" s="36"/>
      <c r="M777" s="36"/>
    </row>
    <row r="778" spans="1:13" x14ac:dyDescent="0.4">
      <c r="A778" s="36"/>
      <c r="B778" s="36"/>
      <c r="C778" s="36"/>
      <c r="D778" s="36"/>
      <c r="E778" s="36"/>
      <c r="F778" s="36"/>
      <c r="G778" s="36"/>
      <c r="H778" s="36"/>
      <c r="I778" s="36"/>
      <c r="J778" s="36"/>
      <c r="K778" s="36"/>
      <c r="L778" s="36"/>
      <c r="M778" s="36"/>
    </row>
    <row r="779" spans="1:13" x14ac:dyDescent="0.4">
      <c r="A779" s="36"/>
      <c r="B779" s="36"/>
      <c r="C779" s="36"/>
      <c r="D779" s="36"/>
      <c r="E779" s="36"/>
      <c r="F779" s="36"/>
      <c r="G779" s="36"/>
      <c r="H779" s="36"/>
      <c r="I779" s="36"/>
      <c r="J779" s="36"/>
      <c r="K779" s="36"/>
      <c r="L779" s="36"/>
      <c r="M779" s="36"/>
    </row>
    <row r="780" spans="1:13" x14ac:dyDescent="0.4">
      <c r="A780" s="36"/>
      <c r="B780" s="36"/>
      <c r="C780" s="36"/>
      <c r="D780" s="36"/>
      <c r="E780" s="36"/>
      <c r="F780" s="36"/>
      <c r="G780" s="36"/>
      <c r="H780" s="36"/>
      <c r="I780" s="36"/>
      <c r="J780" s="36"/>
      <c r="K780" s="36"/>
      <c r="L780" s="36"/>
      <c r="M780" s="36"/>
    </row>
    <row r="781" spans="1:13" x14ac:dyDescent="0.4">
      <c r="A781" s="36"/>
      <c r="B781" s="36"/>
      <c r="C781" s="36"/>
      <c r="D781" s="36"/>
      <c r="E781" s="36"/>
      <c r="F781" s="36"/>
      <c r="G781" s="36"/>
      <c r="H781" s="36"/>
      <c r="I781" s="36"/>
      <c r="J781" s="36"/>
      <c r="K781" s="36"/>
      <c r="L781" s="36"/>
      <c r="M781" s="36"/>
    </row>
    <row r="782" spans="1:13" x14ac:dyDescent="0.4">
      <c r="A782" s="36"/>
      <c r="B782" s="36"/>
      <c r="C782" s="36"/>
      <c r="D782" s="36"/>
      <c r="E782" s="36"/>
      <c r="F782" s="36"/>
      <c r="G782" s="36"/>
      <c r="H782" s="36"/>
      <c r="I782" s="36"/>
      <c r="J782" s="36"/>
      <c r="K782" s="36"/>
      <c r="L782" s="36"/>
      <c r="M782" s="36"/>
    </row>
    <row r="783" spans="1:13" x14ac:dyDescent="0.4">
      <c r="A783" s="36"/>
      <c r="B783" s="36"/>
      <c r="C783" s="36"/>
      <c r="D783" s="36"/>
      <c r="E783" s="36"/>
      <c r="F783" s="36"/>
      <c r="G783" s="36"/>
      <c r="H783" s="36"/>
      <c r="I783" s="36"/>
      <c r="J783" s="36"/>
      <c r="K783" s="36"/>
      <c r="L783" s="36"/>
      <c r="M783" s="36"/>
    </row>
    <row r="784" spans="1:13" x14ac:dyDescent="0.4">
      <c r="A784" s="36"/>
      <c r="B784" s="36"/>
      <c r="C784" s="36"/>
      <c r="D784" s="36"/>
      <c r="E784" s="36"/>
      <c r="F784" s="36"/>
      <c r="G784" s="36"/>
      <c r="H784" s="36"/>
      <c r="I784" s="36"/>
      <c r="J784" s="36"/>
      <c r="K784" s="36"/>
      <c r="L784" s="36"/>
      <c r="M784" s="36"/>
    </row>
    <row r="785" spans="1:13" x14ac:dyDescent="0.4">
      <c r="A785" s="36"/>
      <c r="B785" s="36"/>
      <c r="C785" s="36"/>
      <c r="D785" s="36"/>
      <c r="E785" s="36"/>
      <c r="F785" s="36"/>
      <c r="G785" s="36"/>
      <c r="H785" s="36"/>
      <c r="I785" s="36"/>
      <c r="J785" s="36"/>
      <c r="K785" s="36"/>
      <c r="L785" s="36"/>
      <c r="M785" s="36"/>
    </row>
    <row r="786" spans="1:13" x14ac:dyDescent="0.4">
      <c r="A786" s="36"/>
      <c r="B786" s="36"/>
      <c r="C786" s="36"/>
      <c r="D786" s="36"/>
      <c r="E786" s="36"/>
      <c r="F786" s="36"/>
      <c r="G786" s="36"/>
      <c r="H786" s="36"/>
      <c r="I786" s="36"/>
      <c r="J786" s="36"/>
      <c r="K786" s="36"/>
      <c r="L786" s="36"/>
      <c r="M786" s="36"/>
    </row>
    <row r="787" spans="1:13" x14ac:dyDescent="0.4">
      <c r="A787" s="36"/>
      <c r="B787" s="36"/>
      <c r="C787" s="36"/>
      <c r="D787" s="36"/>
      <c r="E787" s="36"/>
      <c r="F787" s="36"/>
      <c r="G787" s="36"/>
      <c r="H787" s="36"/>
      <c r="I787" s="36"/>
      <c r="J787" s="36"/>
      <c r="K787" s="36"/>
      <c r="L787" s="36"/>
      <c r="M787" s="36"/>
    </row>
    <row r="788" spans="1:13" x14ac:dyDescent="0.4">
      <c r="A788" s="36"/>
      <c r="B788" s="36"/>
      <c r="C788" s="36"/>
      <c r="D788" s="36"/>
      <c r="E788" s="36"/>
      <c r="F788" s="36"/>
      <c r="G788" s="36"/>
      <c r="H788" s="36"/>
      <c r="I788" s="36"/>
      <c r="J788" s="36"/>
      <c r="K788" s="36"/>
      <c r="L788" s="36"/>
      <c r="M788" s="36"/>
    </row>
    <row r="789" spans="1:13" x14ac:dyDescent="0.4">
      <c r="A789" s="36"/>
      <c r="B789" s="36"/>
      <c r="C789" s="36"/>
      <c r="D789" s="36"/>
      <c r="E789" s="36"/>
      <c r="F789" s="36"/>
      <c r="G789" s="36"/>
      <c r="H789" s="36"/>
      <c r="I789" s="36"/>
      <c r="J789" s="36"/>
      <c r="K789" s="36"/>
      <c r="L789" s="36"/>
      <c r="M789" s="36"/>
    </row>
    <row r="790" spans="1:13" x14ac:dyDescent="0.4">
      <c r="A790" s="36"/>
      <c r="B790" s="36"/>
      <c r="C790" s="36"/>
      <c r="D790" s="36"/>
      <c r="E790" s="36"/>
      <c r="F790" s="36"/>
      <c r="G790" s="36"/>
      <c r="H790" s="36"/>
      <c r="I790" s="36"/>
      <c r="J790" s="36"/>
      <c r="K790" s="36"/>
      <c r="L790" s="36"/>
      <c r="M790" s="36"/>
    </row>
    <row r="791" spans="1:13" x14ac:dyDescent="0.4">
      <c r="A791" s="36"/>
      <c r="B791" s="36"/>
      <c r="C791" s="36"/>
      <c r="D791" s="36"/>
      <c r="E791" s="36"/>
      <c r="F791" s="36"/>
      <c r="G791" s="36"/>
      <c r="H791" s="36"/>
      <c r="I791" s="36"/>
      <c r="J791" s="36"/>
      <c r="K791" s="36"/>
      <c r="L791" s="36"/>
      <c r="M791" s="36"/>
    </row>
    <row r="792" spans="1:13" x14ac:dyDescent="0.4">
      <c r="A792" s="36"/>
      <c r="B792" s="36"/>
      <c r="C792" s="36"/>
      <c r="D792" s="36"/>
      <c r="E792" s="36"/>
      <c r="F792" s="36"/>
      <c r="G792" s="36"/>
      <c r="H792" s="36"/>
      <c r="I792" s="36"/>
      <c r="J792" s="36"/>
      <c r="K792" s="36"/>
      <c r="L792" s="36"/>
      <c r="M792" s="36"/>
    </row>
    <row r="793" spans="1:13" x14ac:dyDescent="0.4">
      <c r="A793" s="36"/>
      <c r="B793" s="36"/>
      <c r="C793" s="36"/>
      <c r="D793" s="36"/>
      <c r="E793" s="36"/>
      <c r="F793" s="36"/>
      <c r="G793" s="36"/>
      <c r="H793" s="36"/>
      <c r="I793" s="36"/>
      <c r="J793" s="36"/>
      <c r="K793" s="36"/>
      <c r="L793" s="36"/>
      <c r="M793" s="36"/>
    </row>
    <row r="794" spans="1:13" x14ac:dyDescent="0.4">
      <c r="A794" s="36"/>
      <c r="B794" s="36"/>
      <c r="C794" s="36"/>
      <c r="D794" s="36"/>
      <c r="E794" s="36"/>
      <c r="F794" s="36"/>
      <c r="G794" s="36"/>
      <c r="H794" s="36"/>
      <c r="I794" s="36"/>
      <c r="J794" s="36"/>
      <c r="K794" s="36"/>
      <c r="L794" s="36"/>
      <c r="M794" s="36"/>
    </row>
    <row r="795" spans="1:13" x14ac:dyDescent="0.4">
      <c r="A795" s="36"/>
      <c r="B795" s="36"/>
      <c r="C795" s="36"/>
      <c r="D795" s="36"/>
      <c r="E795" s="36"/>
      <c r="F795" s="36"/>
      <c r="G795" s="36"/>
      <c r="H795" s="36"/>
      <c r="I795" s="36"/>
      <c r="J795" s="36"/>
      <c r="K795" s="36"/>
      <c r="L795" s="36"/>
      <c r="M795" s="36"/>
    </row>
    <row r="796" spans="1:13" x14ac:dyDescent="0.4">
      <c r="A796" s="36"/>
      <c r="B796" s="36"/>
      <c r="C796" s="36"/>
      <c r="D796" s="36"/>
      <c r="E796" s="36"/>
      <c r="F796" s="36"/>
      <c r="G796" s="36"/>
      <c r="H796" s="36"/>
      <c r="I796" s="36"/>
      <c r="J796" s="36"/>
      <c r="K796" s="36"/>
      <c r="L796" s="36"/>
      <c r="M796" s="36"/>
    </row>
    <row r="797" spans="1:13" x14ac:dyDescent="0.4">
      <c r="A797" s="36"/>
      <c r="B797" s="36"/>
      <c r="C797" s="36"/>
      <c r="D797" s="36"/>
      <c r="E797" s="36"/>
      <c r="F797" s="36"/>
      <c r="G797" s="36"/>
      <c r="H797" s="36"/>
      <c r="I797" s="36"/>
      <c r="J797" s="36"/>
      <c r="K797" s="36"/>
      <c r="L797" s="36"/>
      <c r="M797" s="36"/>
    </row>
    <row r="798" spans="1:13" x14ac:dyDescent="0.4">
      <c r="A798" s="36"/>
      <c r="B798" s="36"/>
      <c r="C798" s="36"/>
      <c r="D798" s="36"/>
      <c r="E798" s="36"/>
      <c r="F798" s="36"/>
      <c r="G798" s="36"/>
      <c r="H798" s="36"/>
      <c r="I798" s="36"/>
      <c r="J798" s="36"/>
      <c r="K798" s="36"/>
      <c r="L798" s="36"/>
      <c r="M798" s="36"/>
    </row>
    <row r="799" spans="1:13" x14ac:dyDescent="0.4">
      <c r="A799" s="36"/>
      <c r="B799" s="36"/>
      <c r="C799" s="36"/>
      <c r="D799" s="36"/>
      <c r="E799" s="36"/>
      <c r="F799" s="36"/>
      <c r="G799" s="36"/>
      <c r="H799" s="36"/>
      <c r="I799" s="36"/>
      <c r="J799" s="36"/>
      <c r="K799" s="36"/>
      <c r="L799" s="36"/>
      <c r="M799" s="36"/>
    </row>
    <row r="800" spans="1:13" x14ac:dyDescent="0.4">
      <c r="A800" s="36"/>
      <c r="B800" s="36"/>
      <c r="C800" s="36"/>
      <c r="D800" s="36"/>
      <c r="E800" s="36"/>
      <c r="F800" s="36"/>
      <c r="G800" s="36"/>
      <c r="H800" s="36"/>
      <c r="I800" s="36"/>
      <c r="J800" s="36"/>
      <c r="K800" s="36"/>
      <c r="L800" s="36"/>
      <c r="M800" s="36"/>
    </row>
    <row r="801" spans="1:13" x14ac:dyDescent="0.4">
      <c r="A801" s="36"/>
      <c r="B801" s="36"/>
      <c r="C801" s="36"/>
      <c r="D801" s="36"/>
      <c r="E801" s="36"/>
      <c r="F801" s="36"/>
      <c r="G801" s="36"/>
      <c r="H801" s="36"/>
      <c r="I801" s="36"/>
      <c r="J801" s="36"/>
      <c r="K801" s="36"/>
      <c r="L801" s="36"/>
      <c r="M801" s="36"/>
    </row>
    <row r="802" spans="1:13" x14ac:dyDescent="0.4">
      <c r="A802" s="36"/>
      <c r="B802" s="36"/>
      <c r="C802" s="36"/>
      <c r="D802" s="36"/>
      <c r="E802" s="36"/>
      <c r="F802" s="36"/>
      <c r="G802" s="36"/>
      <c r="H802" s="36"/>
      <c r="I802" s="36"/>
      <c r="J802" s="36"/>
      <c r="K802" s="36"/>
      <c r="L802" s="36"/>
      <c r="M802" s="36"/>
    </row>
    <row r="803" spans="1:13" x14ac:dyDescent="0.4">
      <c r="A803" s="36"/>
      <c r="B803" s="36"/>
      <c r="C803" s="36"/>
      <c r="D803" s="36"/>
      <c r="E803" s="36"/>
      <c r="F803" s="36"/>
      <c r="G803" s="36"/>
      <c r="H803" s="36"/>
      <c r="I803" s="36"/>
      <c r="J803" s="36"/>
      <c r="K803" s="36"/>
      <c r="L803" s="36"/>
      <c r="M803" s="36"/>
    </row>
    <row r="804" spans="1:13" x14ac:dyDescent="0.4">
      <c r="A804" s="36"/>
      <c r="B804" s="36"/>
      <c r="C804" s="36"/>
      <c r="D804" s="36"/>
      <c r="E804" s="36"/>
      <c r="F804" s="36"/>
      <c r="G804" s="36"/>
      <c r="H804" s="36"/>
      <c r="I804" s="36"/>
      <c r="J804" s="36"/>
      <c r="K804" s="36"/>
      <c r="L804" s="36"/>
      <c r="M804" s="36"/>
    </row>
    <row r="805" spans="1:13" x14ac:dyDescent="0.4">
      <c r="A805" s="36"/>
      <c r="B805" s="36"/>
      <c r="C805" s="36"/>
      <c r="D805" s="36"/>
      <c r="E805" s="36"/>
      <c r="F805" s="36"/>
      <c r="G805" s="36"/>
      <c r="H805" s="36"/>
      <c r="I805" s="36"/>
      <c r="J805" s="36"/>
      <c r="K805" s="36"/>
      <c r="L805" s="36"/>
      <c r="M805" s="36"/>
    </row>
    <row r="806" spans="1:13" x14ac:dyDescent="0.4">
      <c r="A806" s="36"/>
      <c r="B806" s="36"/>
      <c r="C806" s="36"/>
      <c r="D806" s="36"/>
      <c r="E806" s="36"/>
      <c r="F806" s="36"/>
      <c r="G806" s="36"/>
      <c r="H806" s="36"/>
      <c r="I806" s="36"/>
      <c r="J806" s="36"/>
      <c r="K806" s="36"/>
      <c r="L806" s="36"/>
      <c r="M806" s="36"/>
    </row>
    <row r="807" spans="1:13" x14ac:dyDescent="0.4">
      <c r="A807" s="36"/>
      <c r="B807" s="36"/>
      <c r="C807" s="36"/>
      <c r="D807" s="36"/>
      <c r="E807" s="36"/>
      <c r="F807" s="36"/>
      <c r="G807" s="36"/>
      <c r="H807" s="36"/>
      <c r="I807" s="36"/>
      <c r="J807" s="36"/>
      <c r="K807" s="36"/>
      <c r="L807" s="36"/>
      <c r="M807" s="36"/>
    </row>
    <row r="808" spans="1:13" x14ac:dyDescent="0.4">
      <c r="A808" s="36"/>
      <c r="B808" s="36"/>
      <c r="C808" s="36"/>
      <c r="D808" s="36"/>
      <c r="E808" s="36"/>
      <c r="F808" s="36"/>
      <c r="G808" s="36"/>
      <c r="H808" s="36"/>
      <c r="I808" s="36"/>
      <c r="J808" s="36"/>
      <c r="K808" s="36"/>
      <c r="L808" s="36"/>
      <c r="M808" s="36"/>
    </row>
    <row r="809" spans="1:13" x14ac:dyDescent="0.4">
      <c r="A809" s="36"/>
      <c r="B809" s="36"/>
      <c r="C809" s="36"/>
      <c r="D809" s="36"/>
      <c r="E809" s="36"/>
      <c r="F809" s="36"/>
      <c r="G809" s="36"/>
      <c r="H809" s="36"/>
      <c r="I809" s="36"/>
      <c r="J809" s="36"/>
      <c r="K809" s="36"/>
      <c r="L809" s="36"/>
      <c r="M809" s="36"/>
    </row>
    <row r="810" spans="1:13" x14ac:dyDescent="0.4">
      <c r="A810" s="36"/>
      <c r="B810" s="36"/>
      <c r="C810" s="36"/>
      <c r="D810" s="36"/>
      <c r="E810" s="36"/>
      <c r="F810" s="36"/>
      <c r="G810" s="36"/>
      <c r="H810" s="36"/>
      <c r="I810" s="36"/>
      <c r="J810" s="36"/>
      <c r="K810" s="36"/>
      <c r="L810" s="36"/>
      <c r="M810" s="36"/>
    </row>
    <row r="811" spans="1:13" x14ac:dyDescent="0.4">
      <c r="A811" s="36"/>
      <c r="B811" s="36"/>
      <c r="C811" s="36"/>
      <c r="D811" s="36"/>
      <c r="E811" s="36"/>
      <c r="F811" s="36"/>
      <c r="G811" s="36"/>
      <c r="H811" s="36"/>
      <c r="I811" s="36"/>
      <c r="J811" s="36"/>
      <c r="K811" s="36"/>
      <c r="L811" s="36"/>
      <c r="M811" s="36"/>
    </row>
    <row r="812" spans="1:13" x14ac:dyDescent="0.4">
      <c r="A812" s="36"/>
      <c r="B812" s="36"/>
      <c r="C812" s="36"/>
      <c r="D812" s="36"/>
      <c r="E812" s="36"/>
      <c r="F812" s="36"/>
      <c r="G812" s="36"/>
      <c r="H812" s="36"/>
      <c r="I812" s="36"/>
      <c r="J812" s="36"/>
      <c r="K812" s="36"/>
      <c r="L812" s="36"/>
      <c r="M812" s="36"/>
    </row>
    <row r="813" spans="1:13" x14ac:dyDescent="0.4">
      <c r="A813" s="36"/>
      <c r="B813" s="36"/>
      <c r="C813" s="36"/>
      <c r="D813" s="36"/>
      <c r="E813" s="36"/>
      <c r="F813" s="36"/>
      <c r="G813" s="36"/>
      <c r="H813" s="36"/>
      <c r="I813" s="36"/>
      <c r="J813" s="36"/>
      <c r="K813" s="36"/>
      <c r="L813" s="36"/>
      <c r="M813" s="36"/>
    </row>
    <row r="814" spans="1:13" x14ac:dyDescent="0.4">
      <c r="A814" s="36"/>
      <c r="B814" s="36"/>
      <c r="C814" s="36"/>
      <c r="D814" s="36"/>
      <c r="E814" s="36"/>
      <c r="F814" s="36"/>
      <c r="G814" s="36"/>
      <c r="H814" s="36"/>
      <c r="I814" s="36"/>
      <c r="J814" s="36"/>
      <c r="K814" s="36"/>
      <c r="L814" s="36"/>
      <c r="M814" s="36"/>
    </row>
    <row r="815" spans="1:13" x14ac:dyDescent="0.4">
      <c r="A815" s="36"/>
      <c r="B815" s="36"/>
      <c r="C815" s="36"/>
      <c r="D815" s="36"/>
      <c r="E815" s="36"/>
      <c r="F815" s="36"/>
      <c r="G815" s="36"/>
      <c r="H815" s="36"/>
      <c r="I815" s="36"/>
      <c r="J815" s="36"/>
      <c r="K815" s="36"/>
      <c r="L815" s="36"/>
      <c r="M815" s="36"/>
    </row>
    <row r="816" spans="1:13" x14ac:dyDescent="0.4">
      <c r="A816" s="36"/>
      <c r="B816" s="36"/>
      <c r="C816" s="36"/>
      <c r="D816" s="36"/>
      <c r="E816" s="36"/>
      <c r="F816" s="36"/>
      <c r="G816" s="36"/>
      <c r="H816" s="36"/>
      <c r="I816" s="36"/>
      <c r="J816" s="36"/>
      <c r="K816" s="36"/>
      <c r="L816" s="36"/>
      <c r="M816" s="36"/>
    </row>
    <row r="817" spans="1:13" x14ac:dyDescent="0.4">
      <c r="A817" s="36"/>
      <c r="B817" s="36"/>
      <c r="C817" s="36"/>
      <c r="D817" s="36"/>
      <c r="E817" s="36"/>
      <c r="F817" s="36"/>
      <c r="G817" s="36"/>
      <c r="H817" s="36"/>
      <c r="I817" s="36"/>
      <c r="J817" s="36"/>
      <c r="K817" s="36"/>
      <c r="L817" s="36"/>
      <c r="M817" s="36"/>
    </row>
    <row r="818" spans="1:13" x14ac:dyDescent="0.4">
      <c r="A818" s="36"/>
      <c r="B818" s="36"/>
      <c r="C818" s="36"/>
      <c r="D818" s="36"/>
      <c r="E818" s="36"/>
      <c r="F818" s="36"/>
      <c r="G818" s="36"/>
      <c r="H818" s="36"/>
      <c r="I818" s="36"/>
      <c r="J818" s="36"/>
      <c r="K818" s="36"/>
      <c r="L818" s="36"/>
      <c r="M818" s="36"/>
    </row>
    <row r="819" spans="1:13" x14ac:dyDescent="0.4">
      <c r="A819" s="36"/>
      <c r="B819" s="36"/>
      <c r="C819" s="36"/>
      <c r="D819" s="36"/>
      <c r="E819" s="36"/>
      <c r="F819" s="36"/>
      <c r="G819" s="36"/>
      <c r="H819" s="36"/>
      <c r="I819" s="36"/>
      <c r="J819" s="36"/>
      <c r="K819" s="36"/>
      <c r="L819" s="36"/>
      <c r="M819" s="36"/>
    </row>
    <row r="820" spans="1:13" x14ac:dyDescent="0.4">
      <c r="A820" s="36"/>
      <c r="B820" s="36"/>
      <c r="C820" s="36"/>
      <c r="D820" s="36"/>
      <c r="E820" s="36"/>
      <c r="F820" s="36"/>
      <c r="G820" s="36"/>
      <c r="H820" s="36"/>
      <c r="I820" s="36"/>
      <c r="J820" s="36"/>
      <c r="K820" s="36"/>
      <c r="L820" s="36"/>
      <c r="M820" s="36"/>
    </row>
    <row r="821" spans="1:13" x14ac:dyDescent="0.4">
      <c r="A821" s="36"/>
      <c r="B821" s="36"/>
      <c r="C821" s="36"/>
      <c r="D821" s="36"/>
      <c r="E821" s="36"/>
      <c r="F821" s="36"/>
      <c r="G821" s="36"/>
      <c r="H821" s="36"/>
      <c r="I821" s="36"/>
      <c r="J821" s="36"/>
      <c r="K821" s="36"/>
      <c r="L821" s="36"/>
      <c r="M821" s="36"/>
    </row>
    <row r="822" spans="1:13" x14ac:dyDescent="0.4">
      <c r="A822" s="36"/>
      <c r="B822" s="36"/>
      <c r="C822" s="36"/>
      <c r="D822" s="36"/>
      <c r="E822" s="36"/>
      <c r="F822" s="36"/>
      <c r="G822" s="36"/>
      <c r="H822" s="36"/>
      <c r="I822" s="36"/>
      <c r="J822" s="36"/>
      <c r="K822" s="36"/>
      <c r="L822" s="36"/>
      <c r="M822" s="36"/>
    </row>
    <row r="823" spans="1:13" x14ac:dyDescent="0.4">
      <c r="A823" s="36"/>
      <c r="B823" s="36"/>
      <c r="C823" s="36"/>
      <c r="D823" s="36"/>
      <c r="E823" s="36"/>
      <c r="F823" s="36"/>
      <c r="G823" s="36"/>
      <c r="H823" s="36"/>
      <c r="I823" s="36"/>
      <c r="J823" s="36"/>
      <c r="K823" s="36"/>
      <c r="L823" s="36"/>
      <c r="M823" s="36"/>
    </row>
    <row r="824" spans="1:13" x14ac:dyDescent="0.4">
      <c r="A824" s="36"/>
      <c r="B824" s="36"/>
      <c r="C824" s="36"/>
      <c r="D824" s="36"/>
      <c r="E824" s="36"/>
      <c r="F824" s="36"/>
      <c r="G824" s="36"/>
      <c r="H824" s="36"/>
      <c r="I824" s="36"/>
      <c r="J824" s="36"/>
      <c r="K824" s="36"/>
      <c r="L824" s="36"/>
      <c r="M824" s="36"/>
    </row>
    <row r="825" spans="1:13" x14ac:dyDescent="0.4">
      <c r="A825" s="36"/>
      <c r="B825" s="36"/>
      <c r="C825" s="36"/>
      <c r="D825" s="36"/>
      <c r="E825" s="36"/>
      <c r="F825" s="36"/>
      <c r="G825" s="36"/>
      <c r="H825" s="36"/>
      <c r="I825" s="36"/>
      <c r="J825" s="36"/>
      <c r="K825" s="36"/>
      <c r="L825" s="36"/>
      <c r="M825" s="36"/>
    </row>
    <row r="826" spans="1:13" x14ac:dyDescent="0.4">
      <c r="A826" s="36"/>
      <c r="B826" s="36"/>
      <c r="C826" s="36"/>
      <c r="D826" s="36"/>
      <c r="E826" s="36"/>
      <c r="F826" s="36"/>
      <c r="G826" s="36"/>
      <c r="H826" s="36"/>
      <c r="I826" s="36"/>
      <c r="J826" s="36"/>
      <c r="K826" s="36"/>
      <c r="L826" s="36"/>
      <c r="M826" s="36"/>
    </row>
    <row r="827" spans="1:13" x14ac:dyDescent="0.4">
      <c r="A827" s="36"/>
      <c r="B827" s="36"/>
      <c r="C827" s="36"/>
      <c r="D827" s="36"/>
      <c r="E827" s="36"/>
      <c r="F827" s="36"/>
      <c r="G827" s="36"/>
      <c r="H827" s="36"/>
      <c r="I827" s="36"/>
      <c r="J827" s="36"/>
      <c r="K827" s="36"/>
      <c r="L827" s="36"/>
      <c r="M827" s="36"/>
    </row>
    <row r="828" spans="1:13" x14ac:dyDescent="0.4">
      <c r="A828" s="36"/>
      <c r="B828" s="36"/>
      <c r="C828" s="36"/>
      <c r="D828" s="36"/>
      <c r="E828" s="36"/>
      <c r="F828" s="36"/>
      <c r="G828" s="36"/>
      <c r="H828" s="36"/>
      <c r="I828" s="36"/>
      <c r="J828" s="36"/>
      <c r="K828" s="36"/>
      <c r="L828" s="36"/>
      <c r="M828" s="36"/>
    </row>
    <row r="829" spans="1:13" x14ac:dyDescent="0.4">
      <c r="A829" s="36"/>
      <c r="B829" s="36"/>
      <c r="C829" s="36"/>
      <c r="D829" s="36"/>
      <c r="E829" s="36"/>
      <c r="F829" s="36"/>
      <c r="G829" s="36"/>
      <c r="H829" s="36"/>
      <c r="I829" s="36"/>
      <c r="J829" s="36"/>
      <c r="K829" s="36"/>
      <c r="L829" s="36"/>
      <c r="M829" s="36"/>
    </row>
    <row r="830" spans="1:13" x14ac:dyDescent="0.4">
      <c r="A830" s="36"/>
      <c r="B830" s="36"/>
      <c r="C830" s="36"/>
      <c r="D830" s="36"/>
      <c r="E830" s="36"/>
      <c r="F830" s="36"/>
      <c r="G830" s="36"/>
      <c r="H830" s="36"/>
      <c r="I830" s="36"/>
      <c r="J830" s="36"/>
      <c r="K830" s="36"/>
      <c r="L830" s="36"/>
      <c r="M830" s="36"/>
    </row>
    <row r="831" spans="1:13" x14ac:dyDescent="0.4">
      <c r="A831" s="36"/>
      <c r="B831" s="36"/>
      <c r="C831" s="36"/>
      <c r="D831" s="36"/>
      <c r="E831" s="36"/>
      <c r="F831" s="36"/>
      <c r="G831" s="36"/>
      <c r="H831" s="36"/>
      <c r="I831" s="36"/>
      <c r="J831" s="36"/>
      <c r="K831" s="36"/>
      <c r="L831" s="36"/>
      <c r="M831" s="36"/>
    </row>
    <row r="832" spans="1:13" x14ac:dyDescent="0.4">
      <c r="A832" s="36"/>
      <c r="B832" s="36"/>
      <c r="C832" s="36"/>
      <c r="D832" s="36"/>
      <c r="E832" s="36"/>
      <c r="F832" s="36"/>
      <c r="G832" s="36"/>
      <c r="H832" s="36"/>
      <c r="I832" s="36"/>
      <c r="J832" s="36"/>
      <c r="K832" s="36"/>
      <c r="L832" s="36"/>
      <c r="M832" s="36"/>
    </row>
    <row r="833" spans="1:13" x14ac:dyDescent="0.4">
      <c r="A833" s="36"/>
      <c r="B833" s="36"/>
      <c r="C833" s="36"/>
      <c r="D833" s="36"/>
      <c r="E833" s="36"/>
      <c r="F833" s="36"/>
      <c r="G833" s="36"/>
      <c r="H833" s="36"/>
      <c r="I833" s="36"/>
      <c r="J833" s="36"/>
      <c r="K833" s="36"/>
      <c r="L833" s="36"/>
      <c r="M833" s="36"/>
    </row>
    <row r="834" spans="1:13" x14ac:dyDescent="0.4">
      <c r="A834" s="36"/>
      <c r="B834" s="36"/>
      <c r="C834" s="36"/>
      <c r="D834" s="36"/>
      <c r="E834" s="36"/>
      <c r="F834" s="36"/>
      <c r="G834" s="36"/>
      <c r="H834" s="36"/>
      <c r="I834" s="36"/>
      <c r="J834" s="36"/>
      <c r="K834" s="36"/>
      <c r="L834" s="36"/>
      <c r="M834" s="36"/>
    </row>
    <row r="835" spans="1:13" x14ac:dyDescent="0.4">
      <c r="A835" s="36"/>
      <c r="B835" s="36"/>
      <c r="C835" s="36"/>
      <c r="D835" s="36"/>
      <c r="E835" s="36"/>
      <c r="F835" s="36"/>
      <c r="G835" s="36"/>
      <c r="H835" s="36"/>
      <c r="I835" s="36"/>
      <c r="J835" s="36"/>
      <c r="K835" s="36"/>
      <c r="L835" s="36"/>
      <c r="M835" s="36"/>
    </row>
    <row r="836" spans="1:13" x14ac:dyDescent="0.4">
      <c r="A836" s="36"/>
      <c r="B836" s="36"/>
      <c r="C836" s="36"/>
      <c r="D836" s="36"/>
      <c r="E836" s="36"/>
      <c r="F836" s="36"/>
      <c r="G836" s="36"/>
      <c r="H836" s="36"/>
      <c r="I836" s="36"/>
      <c r="J836" s="36"/>
      <c r="K836" s="36"/>
      <c r="L836" s="36"/>
      <c r="M836" s="36"/>
    </row>
    <row r="837" spans="1:13" x14ac:dyDescent="0.4">
      <c r="A837" s="36"/>
      <c r="B837" s="36"/>
      <c r="C837" s="36"/>
      <c r="D837" s="36"/>
      <c r="E837" s="36"/>
      <c r="F837" s="36"/>
      <c r="G837" s="36"/>
      <c r="H837" s="36"/>
      <c r="I837" s="36"/>
      <c r="J837" s="36"/>
      <c r="K837" s="36"/>
      <c r="L837" s="36"/>
      <c r="M837" s="36"/>
    </row>
    <row r="838" spans="1:13" x14ac:dyDescent="0.4">
      <c r="A838" s="36"/>
      <c r="B838" s="36"/>
      <c r="C838" s="36"/>
      <c r="D838" s="36"/>
      <c r="E838" s="36"/>
      <c r="F838" s="36"/>
      <c r="G838" s="36"/>
      <c r="H838" s="36"/>
      <c r="I838" s="36"/>
      <c r="J838" s="36"/>
      <c r="K838" s="36"/>
      <c r="L838" s="36"/>
      <c r="M838" s="36"/>
    </row>
    <row r="839" spans="1:13" x14ac:dyDescent="0.4">
      <c r="A839" s="36"/>
      <c r="B839" s="36"/>
      <c r="C839" s="36"/>
      <c r="D839" s="36"/>
      <c r="E839" s="36"/>
      <c r="F839" s="36"/>
      <c r="G839" s="36"/>
      <c r="H839" s="36"/>
      <c r="I839" s="36"/>
      <c r="J839" s="36"/>
      <c r="K839" s="36"/>
      <c r="L839" s="36"/>
      <c r="M839" s="36"/>
    </row>
    <row r="840" spans="1:13" x14ac:dyDescent="0.4">
      <c r="A840" s="36"/>
      <c r="B840" s="36"/>
      <c r="C840" s="36"/>
      <c r="D840" s="36"/>
      <c r="E840" s="36"/>
      <c r="F840" s="36"/>
      <c r="G840" s="36"/>
      <c r="H840" s="36"/>
      <c r="I840" s="36"/>
      <c r="J840" s="36"/>
      <c r="K840" s="36"/>
      <c r="L840" s="36"/>
      <c r="M840" s="36"/>
    </row>
    <row r="841" spans="1:13" x14ac:dyDescent="0.4">
      <c r="A841" s="36"/>
      <c r="B841" s="36"/>
      <c r="C841" s="36"/>
      <c r="D841" s="36"/>
      <c r="E841" s="36"/>
      <c r="F841" s="36"/>
      <c r="G841" s="36"/>
      <c r="H841" s="36"/>
      <c r="I841" s="36"/>
      <c r="J841" s="36"/>
      <c r="K841" s="36"/>
      <c r="L841" s="36"/>
      <c r="M841" s="36"/>
    </row>
    <row r="842" spans="1:13" x14ac:dyDescent="0.4">
      <c r="A842" s="36"/>
      <c r="B842" s="36"/>
      <c r="C842" s="36"/>
      <c r="D842" s="36"/>
      <c r="E842" s="36"/>
      <c r="F842" s="36"/>
      <c r="G842" s="36"/>
      <c r="H842" s="36"/>
      <c r="I842" s="36"/>
      <c r="J842" s="36"/>
      <c r="K842" s="36"/>
      <c r="L842" s="36"/>
      <c r="M842" s="36"/>
    </row>
    <row r="843" spans="1:13" x14ac:dyDescent="0.4">
      <c r="A843" s="36"/>
      <c r="B843" s="36"/>
      <c r="C843" s="36"/>
      <c r="D843" s="36"/>
      <c r="E843" s="36"/>
      <c r="F843" s="36"/>
      <c r="G843" s="36"/>
      <c r="H843" s="36"/>
      <c r="I843" s="36"/>
      <c r="J843" s="36"/>
      <c r="K843" s="36"/>
      <c r="L843" s="36"/>
      <c r="M843" s="36"/>
    </row>
    <row r="844" spans="1:13" x14ac:dyDescent="0.4">
      <c r="A844" s="36"/>
      <c r="B844" s="36"/>
      <c r="C844" s="36"/>
      <c r="D844" s="36"/>
      <c r="E844" s="36"/>
      <c r="F844" s="36"/>
      <c r="G844" s="36"/>
      <c r="H844" s="36"/>
      <c r="I844" s="36"/>
      <c r="J844" s="36"/>
      <c r="K844" s="36"/>
      <c r="L844" s="36"/>
      <c r="M844" s="36"/>
    </row>
    <row r="845" spans="1:13" x14ac:dyDescent="0.4">
      <c r="A845" s="36"/>
      <c r="B845" s="36"/>
      <c r="C845" s="36"/>
      <c r="D845" s="36"/>
      <c r="E845" s="36"/>
      <c r="F845" s="36"/>
      <c r="G845" s="36"/>
      <c r="H845" s="36"/>
      <c r="I845" s="36"/>
      <c r="J845" s="36"/>
      <c r="K845" s="36"/>
      <c r="L845" s="36"/>
      <c r="M845" s="36"/>
    </row>
    <row r="846" spans="1:13" x14ac:dyDescent="0.4">
      <c r="A846" s="36"/>
      <c r="B846" s="36"/>
      <c r="C846" s="36"/>
      <c r="D846" s="36"/>
      <c r="E846" s="36"/>
      <c r="F846" s="36"/>
      <c r="G846" s="36"/>
      <c r="H846" s="36"/>
      <c r="I846" s="36"/>
      <c r="J846" s="36"/>
      <c r="K846" s="36"/>
      <c r="L846" s="36"/>
      <c r="M846" s="36"/>
    </row>
    <row r="847" spans="1:13" x14ac:dyDescent="0.4">
      <c r="A847" s="36"/>
      <c r="B847" s="36"/>
      <c r="C847" s="36"/>
      <c r="D847" s="36"/>
      <c r="E847" s="36"/>
      <c r="F847" s="36"/>
      <c r="G847" s="36"/>
      <c r="H847" s="36"/>
      <c r="I847" s="36"/>
      <c r="J847" s="36"/>
      <c r="K847" s="36"/>
      <c r="L847" s="36"/>
      <c r="M847" s="36"/>
    </row>
    <row r="848" spans="1:13" x14ac:dyDescent="0.4">
      <c r="A848" s="36"/>
      <c r="B848" s="36"/>
      <c r="C848" s="36"/>
      <c r="D848" s="36"/>
      <c r="E848" s="36"/>
      <c r="F848" s="36"/>
      <c r="G848" s="36"/>
      <c r="H848" s="36"/>
      <c r="I848" s="36"/>
      <c r="J848" s="36"/>
      <c r="K848" s="36"/>
      <c r="L848" s="36"/>
      <c r="M848" s="36"/>
    </row>
    <row r="849" spans="1:13" x14ac:dyDescent="0.4">
      <c r="A849" s="36"/>
      <c r="B849" s="36"/>
      <c r="C849" s="36"/>
      <c r="D849" s="36"/>
      <c r="E849" s="36"/>
      <c r="F849" s="36"/>
      <c r="G849" s="36"/>
      <c r="H849" s="36"/>
      <c r="I849" s="36"/>
      <c r="J849" s="36"/>
      <c r="K849" s="36"/>
      <c r="L849" s="36"/>
      <c r="M849" s="36"/>
    </row>
    <row r="850" spans="1:13" x14ac:dyDescent="0.4">
      <c r="A850" s="36"/>
      <c r="B850" s="36"/>
      <c r="C850" s="36"/>
      <c r="D850" s="36"/>
      <c r="E850" s="36"/>
      <c r="F850" s="36"/>
      <c r="G850" s="36"/>
      <c r="H850" s="36"/>
      <c r="I850" s="36"/>
      <c r="J850" s="36"/>
      <c r="K850" s="36"/>
      <c r="L850" s="36"/>
      <c r="M850" s="36"/>
    </row>
    <row r="851" spans="1:13" x14ac:dyDescent="0.4">
      <c r="A851" s="36"/>
      <c r="B851" s="36"/>
      <c r="C851" s="36"/>
      <c r="D851" s="36"/>
      <c r="E851" s="36"/>
      <c r="F851" s="36"/>
      <c r="G851" s="36"/>
      <c r="H851" s="36"/>
      <c r="I851" s="36"/>
      <c r="J851" s="36"/>
      <c r="K851" s="36"/>
      <c r="L851" s="36"/>
      <c r="M851" s="36"/>
    </row>
    <row r="852" spans="1:13" x14ac:dyDescent="0.4">
      <c r="A852" s="36"/>
      <c r="B852" s="36"/>
      <c r="C852" s="36"/>
      <c r="D852" s="36"/>
      <c r="E852" s="36"/>
      <c r="F852" s="36"/>
      <c r="G852" s="36"/>
      <c r="H852" s="36"/>
      <c r="I852" s="36"/>
      <c r="J852" s="36"/>
      <c r="K852" s="36"/>
      <c r="L852" s="36"/>
      <c r="M852" s="36"/>
    </row>
    <row r="853" spans="1:13" x14ac:dyDescent="0.4">
      <c r="A853" s="36"/>
      <c r="B853" s="36"/>
      <c r="C853" s="36"/>
      <c r="D853" s="36"/>
      <c r="E853" s="36"/>
      <c r="F853" s="36"/>
      <c r="G853" s="36"/>
      <c r="H853" s="36"/>
      <c r="I853" s="36"/>
      <c r="J853" s="36"/>
      <c r="K853" s="36"/>
      <c r="L853" s="36"/>
      <c r="M853" s="36"/>
    </row>
    <row r="854" spans="1:13" x14ac:dyDescent="0.4">
      <c r="A854" s="36"/>
      <c r="B854" s="36"/>
      <c r="C854" s="36"/>
      <c r="D854" s="36"/>
      <c r="E854" s="36"/>
      <c r="F854" s="36"/>
      <c r="G854" s="36"/>
      <c r="H854" s="36"/>
      <c r="I854" s="36"/>
      <c r="J854" s="36"/>
      <c r="K854" s="36"/>
      <c r="L854" s="36"/>
      <c r="M854" s="36"/>
    </row>
    <row r="855" spans="1:13" x14ac:dyDescent="0.4">
      <c r="A855" s="36"/>
      <c r="B855" s="36"/>
      <c r="C855" s="36"/>
      <c r="D855" s="36"/>
      <c r="E855" s="36"/>
      <c r="F855" s="36"/>
      <c r="G855" s="36"/>
      <c r="H855" s="36"/>
      <c r="I855" s="36"/>
      <c r="J855" s="36"/>
      <c r="K855" s="36"/>
      <c r="L855" s="36"/>
      <c r="M855" s="36"/>
    </row>
    <row r="856" spans="1:13" x14ac:dyDescent="0.4">
      <c r="A856" s="36"/>
      <c r="B856" s="36"/>
      <c r="C856" s="36"/>
      <c r="D856" s="36"/>
      <c r="E856" s="36"/>
      <c r="F856" s="36"/>
      <c r="G856" s="36"/>
      <c r="H856" s="36"/>
      <c r="I856" s="36"/>
      <c r="J856" s="36"/>
      <c r="K856" s="36"/>
      <c r="L856" s="36"/>
      <c r="M856" s="36"/>
    </row>
    <row r="857" spans="1:13" x14ac:dyDescent="0.4">
      <c r="A857" s="36"/>
      <c r="B857" s="36"/>
      <c r="C857" s="36"/>
      <c r="D857" s="36"/>
      <c r="E857" s="36"/>
      <c r="F857" s="36"/>
      <c r="G857" s="36"/>
      <c r="H857" s="36"/>
      <c r="I857" s="36"/>
      <c r="J857" s="36"/>
      <c r="K857" s="36"/>
      <c r="L857" s="36"/>
      <c r="M857" s="36"/>
    </row>
    <row r="858" spans="1:13" x14ac:dyDescent="0.4">
      <c r="A858" s="36"/>
      <c r="B858" s="36"/>
      <c r="C858" s="36"/>
      <c r="D858" s="36"/>
      <c r="E858" s="36"/>
      <c r="F858" s="36"/>
      <c r="G858" s="36"/>
      <c r="H858" s="36"/>
      <c r="I858" s="36"/>
      <c r="J858" s="36"/>
      <c r="K858" s="36"/>
      <c r="L858" s="36"/>
      <c r="M858" s="36"/>
    </row>
    <row r="859" spans="1:13" x14ac:dyDescent="0.4">
      <c r="A859" s="36"/>
      <c r="B859" s="36"/>
      <c r="C859" s="36"/>
      <c r="D859" s="36"/>
      <c r="E859" s="36"/>
      <c r="F859" s="36"/>
      <c r="G859" s="36"/>
      <c r="H859" s="36"/>
      <c r="I859" s="36"/>
      <c r="J859" s="36"/>
      <c r="K859" s="36"/>
      <c r="L859" s="36"/>
      <c r="M859" s="36"/>
    </row>
    <row r="860" spans="1:13" x14ac:dyDescent="0.4">
      <c r="A860" s="36"/>
      <c r="B860" s="36"/>
      <c r="C860" s="36"/>
      <c r="D860" s="36"/>
      <c r="E860" s="36"/>
      <c r="F860" s="36"/>
      <c r="G860" s="36"/>
      <c r="H860" s="36"/>
      <c r="I860" s="36"/>
      <c r="J860" s="36"/>
      <c r="K860" s="36"/>
      <c r="L860" s="36"/>
      <c r="M860" s="36"/>
    </row>
    <row r="861" spans="1:13" x14ac:dyDescent="0.4">
      <c r="A861" s="36"/>
      <c r="B861" s="36"/>
      <c r="C861" s="36"/>
      <c r="D861" s="36"/>
      <c r="E861" s="36"/>
      <c r="F861" s="36"/>
      <c r="G861" s="36"/>
      <c r="H861" s="36"/>
      <c r="I861" s="36"/>
      <c r="J861" s="36"/>
      <c r="K861" s="36"/>
      <c r="L861" s="36"/>
      <c r="M861" s="36"/>
    </row>
    <row r="862" spans="1:13" x14ac:dyDescent="0.4">
      <c r="A862" s="36"/>
      <c r="B862" s="36"/>
      <c r="C862" s="36"/>
      <c r="D862" s="36"/>
      <c r="E862" s="36"/>
      <c r="F862" s="36"/>
      <c r="G862" s="36"/>
      <c r="H862" s="36"/>
      <c r="I862" s="36"/>
      <c r="J862" s="36"/>
      <c r="K862" s="36"/>
      <c r="L862" s="36"/>
      <c r="M862" s="36"/>
    </row>
    <row r="863" spans="1:13" x14ac:dyDescent="0.4">
      <c r="A863" s="36"/>
      <c r="B863" s="36"/>
      <c r="C863" s="36"/>
      <c r="D863" s="36"/>
      <c r="E863" s="36"/>
      <c r="F863" s="36"/>
      <c r="G863" s="36"/>
      <c r="H863" s="36"/>
      <c r="I863" s="36"/>
      <c r="J863" s="36"/>
      <c r="K863" s="36"/>
      <c r="L863" s="36"/>
      <c r="M863" s="36"/>
    </row>
    <row r="864" spans="1:13" x14ac:dyDescent="0.4">
      <c r="A864" s="36"/>
      <c r="B864" s="36"/>
      <c r="C864" s="36"/>
      <c r="D864" s="36"/>
      <c r="E864" s="36"/>
      <c r="F864" s="36"/>
      <c r="G864" s="36"/>
      <c r="H864" s="36"/>
      <c r="I864" s="36"/>
      <c r="J864" s="36"/>
      <c r="K864" s="36"/>
      <c r="L864" s="36"/>
      <c r="M864" s="36"/>
    </row>
    <row r="865" spans="1:13" x14ac:dyDescent="0.4">
      <c r="A865" s="36"/>
      <c r="B865" s="36"/>
      <c r="C865" s="36"/>
      <c r="D865" s="36"/>
      <c r="E865" s="36"/>
      <c r="F865" s="36"/>
      <c r="G865" s="36"/>
      <c r="H865" s="36"/>
      <c r="I865" s="36"/>
      <c r="J865" s="36"/>
      <c r="K865" s="36"/>
      <c r="L865" s="36"/>
      <c r="M865" s="36"/>
    </row>
    <row r="866" spans="1:13" x14ac:dyDescent="0.4">
      <c r="A866" s="36"/>
      <c r="B866" s="36"/>
      <c r="C866" s="36"/>
      <c r="D866" s="36"/>
      <c r="E866" s="36"/>
      <c r="F866" s="36"/>
      <c r="G866" s="36"/>
      <c r="H866" s="36"/>
      <c r="I866" s="36"/>
      <c r="J866" s="36"/>
      <c r="K866" s="36"/>
      <c r="L866" s="36"/>
      <c r="M866" s="36"/>
    </row>
    <row r="867" spans="1:13" x14ac:dyDescent="0.4">
      <c r="A867" s="36"/>
      <c r="B867" s="36"/>
      <c r="C867" s="36"/>
      <c r="D867" s="36"/>
      <c r="E867" s="36"/>
      <c r="F867" s="36"/>
      <c r="G867" s="36"/>
      <c r="H867" s="36"/>
      <c r="I867" s="36"/>
      <c r="J867" s="36"/>
      <c r="K867" s="36"/>
      <c r="L867" s="36"/>
      <c r="M867" s="36"/>
    </row>
    <row r="868" spans="1:13" x14ac:dyDescent="0.4">
      <c r="A868" s="36"/>
      <c r="B868" s="36"/>
      <c r="C868" s="36"/>
      <c r="D868" s="36"/>
      <c r="E868" s="36"/>
      <c r="F868" s="36"/>
      <c r="G868" s="36"/>
      <c r="H868" s="36"/>
      <c r="I868" s="36"/>
      <c r="J868" s="36"/>
      <c r="K868" s="36"/>
      <c r="L868" s="36"/>
      <c r="M868" s="36"/>
    </row>
    <row r="869" spans="1:13" x14ac:dyDescent="0.4">
      <c r="A869" s="36"/>
      <c r="B869" s="36"/>
      <c r="C869" s="36"/>
      <c r="D869" s="36"/>
      <c r="E869" s="36"/>
      <c r="F869" s="36"/>
      <c r="G869" s="36"/>
      <c r="H869" s="36"/>
      <c r="I869" s="36"/>
      <c r="J869" s="36"/>
      <c r="K869" s="36"/>
      <c r="L869" s="36"/>
      <c r="M869" s="36"/>
    </row>
    <row r="870" spans="1:13" x14ac:dyDescent="0.4">
      <c r="A870" s="36"/>
      <c r="B870" s="36"/>
      <c r="C870" s="36"/>
      <c r="D870" s="36"/>
      <c r="E870" s="36"/>
      <c r="F870" s="36"/>
      <c r="G870" s="36"/>
      <c r="H870" s="36"/>
      <c r="I870" s="36"/>
      <c r="J870" s="36"/>
      <c r="K870" s="36"/>
      <c r="L870" s="36"/>
      <c r="M870" s="36"/>
    </row>
    <row r="871" spans="1:13" x14ac:dyDescent="0.4">
      <c r="A871" s="36"/>
      <c r="B871" s="36"/>
      <c r="C871" s="36"/>
      <c r="D871" s="36"/>
      <c r="E871" s="36"/>
      <c r="F871" s="36"/>
      <c r="G871" s="36"/>
      <c r="H871" s="36"/>
      <c r="I871" s="36"/>
      <c r="J871" s="36"/>
      <c r="K871" s="36"/>
      <c r="L871" s="36"/>
      <c r="M871" s="36"/>
    </row>
    <row r="872" spans="1:13" x14ac:dyDescent="0.4">
      <c r="A872" s="36"/>
      <c r="B872" s="36"/>
      <c r="C872" s="36"/>
      <c r="D872" s="36"/>
      <c r="E872" s="36"/>
      <c r="F872" s="36"/>
      <c r="G872" s="36"/>
      <c r="H872" s="36"/>
      <c r="I872" s="36"/>
      <c r="J872" s="36"/>
      <c r="K872" s="36"/>
      <c r="L872" s="36"/>
      <c r="M872" s="36"/>
    </row>
    <row r="873" spans="1:13" x14ac:dyDescent="0.4">
      <c r="A873" s="36"/>
      <c r="B873" s="36"/>
      <c r="C873" s="36"/>
      <c r="D873" s="36"/>
      <c r="E873" s="36"/>
      <c r="F873" s="36"/>
      <c r="G873" s="36"/>
      <c r="H873" s="36"/>
      <c r="I873" s="36"/>
      <c r="J873" s="36"/>
      <c r="K873" s="36"/>
      <c r="L873" s="36"/>
      <c r="M873" s="36"/>
    </row>
    <row r="874" spans="1:13" x14ac:dyDescent="0.4">
      <c r="A874" s="36"/>
      <c r="B874" s="36"/>
      <c r="C874" s="36"/>
      <c r="D874" s="36"/>
      <c r="E874" s="36"/>
      <c r="F874" s="36"/>
      <c r="G874" s="36"/>
      <c r="H874" s="36"/>
      <c r="I874" s="36"/>
      <c r="J874" s="36"/>
      <c r="K874" s="36"/>
      <c r="L874" s="36"/>
      <c r="M874" s="36"/>
    </row>
    <row r="875" spans="1:13" x14ac:dyDescent="0.4">
      <c r="A875" s="36"/>
      <c r="B875" s="36"/>
      <c r="C875" s="36"/>
      <c r="D875" s="36"/>
      <c r="E875" s="36"/>
      <c r="F875" s="36"/>
      <c r="G875" s="36"/>
      <c r="H875" s="36"/>
      <c r="I875" s="36"/>
      <c r="J875" s="36"/>
      <c r="K875" s="36"/>
      <c r="L875" s="36"/>
      <c r="M875" s="36"/>
    </row>
    <row r="876" spans="1:13" x14ac:dyDescent="0.4">
      <c r="A876" s="36"/>
      <c r="B876" s="36"/>
      <c r="C876" s="36"/>
      <c r="D876" s="36"/>
      <c r="E876" s="36"/>
      <c r="F876" s="36"/>
      <c r="G876" s="36"/>
      <c r="H876" s="36"/>
      <c r="I876" s="36"/>
      <c r="J876" s="36"/>
      <c r="K876" s="36"/>
      <c r="L876" s="36"/>
      <c r="M876" s="36"/>
    </row>
    <row r="877" spans="1:13" x14ac:dyDescent="0.4">
      <c r="A877" s="36"/>
      <c r="B877" s="36"/>
      <c r="C877" s="36"/>
      <c r="D877" s="36"/>
      <c r="E877" s="36"/>
      <c r="F877" s="36"/>
      <c r="G877" s="36"/>
      <c r="H877" s="36"/>
      <c r="I877" s="36"/>
      <c r="J877" s="36"/>
      <c r="K877" s="36"/>
      <c r="L877" s="36"/>
      <c r="M877" s="36"/>
    </row>
    <row r="878" spans="1:13" x14ac:dyDescent="0.4">
      <c r="A878" s="36"/>
      <c r="B878" s="36"/>
      <c r="C878" s="36"/>
      <c r="D878" s="36"/>
      <c r="E878" s="36"/>
      <c r="F878" s="36"/>
      <c r="G878" s="36"/>
      <c r="H878" s="36"/>
      <c r="I878" s="36"/>
      <c r="J878" s="36"/>
      <c r="K878" s="36"/>
      <c r="L878" s="36"/>
      <c r="M878" s="36"/>
    </row>
    <row r="879" spans="1:13" x14ac:dyDescent="0.4">
      <c r="A879" s="36"/>
      <c r="B879" s="36"/>
      <c r="C879" s="36"/>
      <c r="D879" s="36"/>
      <c r="E879" s="36"/>
      <c r="F879" s="36"/>
      <c r="G879" s="36"/>
      <c r="H879" s="36"/>
      <c r="I879" s="36"/>
      <c r="J879" s="36"/>
      <c r="K879" s="36"/>
      <c r="L879" s="36"/>
      <c r="M879" s="36"/>
    </row>
    <row r="880" spans="1:13" x14ac:dyDescent="0.4">
      <c r="A880" s="36"/>
      <c r="B880" s="36"/>
      <c r="C880" s="36"/>
      <c r="D880" s="36"/>
      <c r="E880" s="36"/>
      <c r="F880" s="36"/>
      <c r="G880" s="36"/>
      <c r="H880" s="36"/>
      <c r="I880" s="36"/>
      <c r="J880" s="36"/>
      <c r="K880" s="36"/>
      <c r="L880" s="36"/>
      <c r="M880" s="36"/>
    </row>
    <row r="881" spans="1:13" x14ac:dyDescent="0.4">
      <c r="A881" s="36"/>
      <c r="B881" s="36"/>
      <c r="C881" s="36"/>
      <c r="D881" s="36"/>
      <c r="E881" s="36"/>
      <c r="F881" s="36"/>
      <c r="G881" s="36"/>
      <c r="H881" s="36"/>
      <c r="I881" s="36"/>
      <c r="J881" s="36"/>
      <c r="K881" s="36"/>
      <c r="L881" s="36"/>
      <c r="M881" s="36"/>
    </row>
    <row r="882" spans="1:13" x14ac:dyDescent="0.4">
      <c r="A882" s="36"/>
      <c r="B882" s="36"/>
      <c r="C882" s="36"/>
      <c r="D882" s="36"/>
      <c r="E882" s="36"/>
      <c r="F882" s="36"/>
      <c r="G882" s="36"/>
      <c r="H882" s="36"/>
      <c r="I882" s="36"/>
      <c r="J882" s="36"/>
      <c r="K882" s="36"/>
      <c r="L882" s="36"/>
      <c r="M882" s="36"/>
    </row>
    <row r="883" spans="1:13" x14ac:dyDescent="0.4">
      <c r="A883" s="36"/>
      <c r="B883" s="36"/>
      <c r="C883" s="36"/>
      <c r="D883" s="36"/>
      <c r="E883" s="36"/>
      <c r="F883" s="36"/>
      <c r="G883" s="36"/>
      <c r="H883" s="36"/>
      <c r="I883" s="36"/>
      <c r="J883" s="36"/>
      <c r="K883" s="36"/>
      <c r="L883" s="36"/>
      <c r="M883" s="36"/>
    </row>
    <row r="884" spans="1:13" x14ac:dyDescent="0.4">
      <c r="A884" s="36"/>
      <c r="B884" s="36"/>
      <c r="C884" s="36"/>
      <c r="D884" s="36"/>
      <c r="E884" s="36"/>
      <c r="F884" s="36"/>
      <c r="G884" s="36"/>
      <c r="H884" s="36"/>
      <c r="I884" s="36"/>
      <c r="J884" s="36"/>
      <c r="K884" s="36"/>
      <c r="L884" s="36"/>
      <c r="M884" s="36"/>
    </row>
    <row r="885" spans="1:13" x14ac:dyDescent="0.4">
      <c r="A885" s="36"/>
      <c r="B885" s="36"/>
      <c r="C885" s="36"/>
      <c r="D885" s="36"/>
      <c r="E885" s="36"/>
      <c r="F885" s="36"/>
      <c r="G885" s="36"/>
      <c r="H885" s="36"/>
      <c r="I885" s="36"/>
      <c r="J885" s="36"/>
      <c r="K885" s="36"/>
      <c r="L885" s="36"/>
      <c r="M885" s="36"/>
    </row>
    <row r="886" spans="1:13" x14ac:dyDescent="0.4">
      <c r="A886" s="36"/>
      <c r="B886" s="36"/>
      <c r="C886" s="36"/>
      <c r="D886" s="36"/>
      <c r="E886" s="36"/>
      <c r="F886" s="36"/>
      <c r="G886" s="36"/>
      <c r="H886" s="36"/>
      <c r="I886" s="36"/>
      <c r="J886" s="36"/>
      <c r="K886" s="36"/>
      <c r="L886" s="36"/>
      <c r="M886" s="36"/>
    </row>
    <row r="887" spans="1:13" x14ac:dyDescent="0.4">
      <c r="A887" s="36"/>
      <c r="B887" s="36"/>
      <c r="C887" s="36"/>
      <c r="D887" s="36"/>
      <c r="E887" s="36"/>
      <c r="F887" s="36"/>
      <c r="G887" s="36"/>
      <c r="H887" s="36"/>
      <c r="I887" s="36"/>
      <c r="J887" s="36"/>
      <c r="K887" s="36"/>
      <c r="L887" s="36"/>
      <c r="M887" s="36"/>
    </row>
    <row r="888" spans="1:13" x14ac:dyDescent="0.4">
      <c r="A888" s="36"/>
      <c r="B888" s="36"/>
      <c r="C888" s="36"/>
      <c r="D888" s="36"/>
      <c r="E888" s="36"/>
      <c r="F888" s="36"/>
      <c r="G888" s="36"/>
      <c r="H888" s="36"/>
      <c r="I888" s="36"/>
      <c r="J888" s="36"/>
      <c r="K888" s="36"/>
      <c r="L888" s="36"/>
      <c r="M888" s="36"/>
    </row>
    <row r="889" spans="1:13" x14ac:dyDescent="0.4">
      <c r="A889" s="36"/>
      <c r="B889" s="36"/>
      <c r="C889" s="36"/>
      <c r="D889" s="36"/>
      <c r="E889" s="36"/>
      <c r="F889" s="36"/>
      <c r="G889" s="36"/>
      <c r="H889" s="36"/>
      <c r="I889" s="36"/>
      <c r="J889" s="36"/>
      <c r="K889" s="36"/>
      <c r="L889" s="36"/>
      <c r="M889" s="36"/>
    </row>
    <row r="890" spans="1:13" x14ac:dyDescent="0.4">
      <c r="A890" s="36"/>
      <c r="B890" s="36"/>
      <c r="C890" s="36"/>
      <c r="D890" s="36"/>
      <c r="E890" s="36"/>
      <c r="F890" s="36"/>
      <c r="G890" s="36"/>
      <c r="H890" s="36"/>
      <c r="I890" s="36"/>
      <c r="J890" s="36"/>
      <c r="K890" s="36"/>
      <c r="L890" s="36"/>
      <c r="M890" s="36"/>
    </row>
    <row r="891" spans="1:13" x14ac:dyDescent="0.4">
      <c r="A891" s="36"/>
      <c r="B891" s="36"/>
      <c r="C891" s="36"/>
      <c r="D891" s="36"/>
      <c r="E891" s="36"/>
      <c r="F891" s="36"/>
      <c r="G891" s="36"/>
      <c r="H891" s="36"/>
      <c r="I891" s="36"/>
      <c r="J891" s="36"/>
      <c r="K891" s="36"/>
      <c r="L891" s="36"/>
      <c r="M891" s="36"/>
    </row>
    <row r="892" spans="1:13" x14ac:dyDescent="0.4">
      <c r="A892" s="36"/>
      <c r="B892" s="36"/>
      <c r="C892" s="36"/>
      <c r="D892" s="36"/>
      <c r="E892" s="36"/>
      <c r="F892" s="36"/>
      <c r="G892" s="36"/>
      <c r="H892" s="36"/>
      <c r="I892" s="36"/>
      <c r="J892" s="36"/>
      <c r="K892" s="36"/>
      <c r="L892" s="36"/>
      <c r="M892" s="36"/>
    </row>
    <row r="893" spans="1:13" x14ac:dyDescent="0.4">
      <c r="A893" s="36"/>
      <c r="B893" s="36"/>
      <c r="C893" s="36"/>
      <c r="D893" s="36"/>
      <c r="E893" s="36"/>
      <c r="F893" s="36"/>
      <c r="G893" s="36"/>
      <c r="H893" s="36"/>
      <c r="I893" s="36"/>
      <c r="J893" s="36"/>
      <c r="K893" s="36"/>
      <c r="L893" s="36"/>
      <c r="M893" s="36"/>
    </row>
    <row r="894" spans="1:13" x14ac:dyDescent="0.4">
      <c r="A894" s="36"/>
      <c r="B894" s="36"/>
      <c r="C894" s="36"/>
      <c r="D894" s="36"/>
      <c r="E894" s="36"/>
      <c r="F894" s="36"/>
      <c r="G894" s="36"/>
      <c r="H894" s="36"/>
      <c r="I894" s="36"/>
      <c r="J894" s="36"/>
      <c r="K894" s="36"/>
      <c r="L894" s="36"/>
      <c r="M894" s="36"/>
    </row>
    <row r="895" spans="1:13" x14ac:dyDescent="0.4">
      <c r="A895" s="36"/>
      <c r="B895" s="36"/>
      <c r="C895" s="36"/>
      <c r="D895" s="36"/>
      <c r="E895" s="36"/>
      <c r="F895" s="36"/>
      <c r="G895" s="36"/>
      <c r="H895" s="36"/>
      <c r="I895" s="36"/>
      <c r="J895" s="36"/>
      <c r="K895" s="36"/>
      <c r="L895" s="36"/>
      <c r="M895" s="36"/>
    </row>
    <row r="896" spans="1:13" x14ac:dyDescent="0.4">
      <c r="A896" s="36"/>
      <c r="B896" s="36"/>
      <c r="C896" s="36"/>
      <c r="D896" s="36"/>
      <c r="E896" s="36"/>
      <c r="F896" s="36"/>
      <c r="G896" s="36"/>
      <c r="H896" s="36"/>
      <c r="I896" s="36"/>
      <c r="J896" s="36"/>
      <c r="K896" s="36"/>
      <c r="L896" s="36"/>
      <c r="M896" s="36"/>
    </row>
    <row r="897" spans="1:13" x14ac:dyDescent="0.4">
      <c r="A897" s="36"/>
      <c r="B897" s="36"/>
      <c r="C897" s="36"/>
      <c r="D897" s="36"/>
      <c r="E897" s="36"/>
      <c r="F897" s="36"/>
      <c r="G897" s="36"/>
      <c r="H897" s="36"/>
      <c r="I897" s="36"/>
      <c r="J897" s="36"/>
      <c r="K897" s="36"/>
      <c r="L897" s="36"/>
      <c r="M897" s="36"/>
    </row>
    <row r="898" spans="1:13" x14ac:dyDescent="0.4">
      <c r="A898" s="36"/>
      <c r="B898" s="36"/>
      <c r="C898" s="36"/>
      <c r="D898" s="36"/>
      <c r="E898" s="36"/>
      <c r="F898" s="36"/>
      <c r="G898" s="36"/>
      <c r="H898" s="36"/>
      <c r="I898" s="36"/>
      <c r="J898" s="36"/>
      <c r="K898" s="36"/>
      <c r="L898" s="36"/>
      <c r="M898" s="36"/>
    </row>
    <row r="899" spans="1:13" x14ac:dyDescent="0.4">
      <c r="A899" s="36"/>
      <c r="B899" s="36"/>
      <c r="C899" s="36"/>
      <c r="D899" s="36"/>
      <c r="E899" s="36"/>
      <c r="F899" s="36"/>
      <c r="G899" s="36"/>
      <c r="H899" s="36"/>
      <c r="I899" s="36"/>
      <c r="J899" s="36"/>
      <c r="K899" s="36"/>
      <c r="L899" s="36"/>
      <c r="M899" s="36"/>
    </row>
    <row r="900" spans="1:13" x14ac:dyDescent="0.4">
      <c r="A900" s="36"/>
      <c r="B900" s="36"/>
      <c r="C900" s="36"/>
      <c r="D900" s="36"/>
      <c r="E900" s="36"/>
      <c r="F900" s="36"/>
      <c r="G900" s="36"/>
      <c r="H900" s="36"/>
      <c r="I900" s="36"/>
      <c r="J900" s="36"/>
      <c r="K900" s="36"/>
      <c r="L900" s="36"/>
      <c r="M900" s="36"/>
    </row>
    <row r="901" spans="1:13" x14ac:dyDescent="0.4">
      <c r="A901" s="36"/>
      <c r="B901" s="36"/>
      <c r="C901" s="36"/>
      <c r="D901" s="36"/>
      <c r="E901" s="36"/>
      <c r="F901" s="36"/>
      <c r="G901" s="36"/>
      <c r="H901" s="36"/>
      <c r="I901" s="36"/>
      <c r="J901" s="36"/>
      <c r="K901" s="36"/>
      <c r="L901" s="36"/>
      <c r="M901" s="36"/>
    </row>
    <row r="902" spans="1:13" x14ac:dyDescent="0.4">
      <c r="A902" s="36"/>
      <c r="B902" s="36"/>
      <c r="C902" s="36"/>
      <c r="D902" s="36"/>
      <c r="E902" s="36"/>
      <c r="F902" s="36"/>
      <c r="G902" s="36"/>
      <c r="H902" s="36"/>
      <c r="I902" s="36"/>
      <c r="J902" s="36"/>
      <c r="K902" s="36"/>
      <c r="L902" s="36"/>
      <c r="M902" s="36"/>
    </row>
    <row r="903" spans="1:13" x14ac:dyDescent="0.4">
      <c r="A903" s="36"/>
      <c r="B903" s="36"/>
      <c r="C903" s="36"/>
      <c r="D903" s="36"/>
      <c r="E903" s="36"/>
      <c r="F903" s="36"/>
      <c r="G903" s="36"/>
      <c r="H903" s="36"/>
      <c r="I903" s="36"/>
      <c r="J903" s="36"/>
      <c r="K903" s="36"/>
      <c r="L903" s="36"/>
      <c r="M903" s="36"/>
    </row>
    <row r="904" spans="1:13" x14ac:dyDescent="0.4">
      <c r="A904" s="36"/>
      <c r="B904" s="36"/>
      <c r="C904" s="36"/>
      <c r="D904" s="36"/>
      <c r="E904" s="36"/>
      <c r="F904" s="36"/>
      <c r="G904" s="36"/>
      <c r="H904" s="36"/>
      <c r="I904" s="36"/>
      <c r="J904" s="36"/>
      <c r="K904" s="36"/>
      <c r="L904" s="36"/>
      <c r="M904" s="36"/>
    </row>
    <row r="905" spans="1:13" x14ac:dyDescent="0.4">
      <c r="A905" s="36"/>
      <c r="B905" s="36"/>
      <c r="C905" s="36"/>
      <c r="D905" s="36"/>
      <c r="E905" s="36"/>
      <c r="F905" s="36"/>
      <c r="G905" s="36"/>
      <c r="H905" s="36"/>
      <c r="I905" s="36"/>
      <c r="J905" s="36"/>
      <c r="K905" s="36"/>
      <c r="L905" s="36"/>
      <c r="M905" s="36"/>
    </row>
    <row r="906" spans="1:13" x14ac:dyDescent="0.4">
      <c r="A906" s="36"/>
      <c r="B906" s="36"/>
      <c r="C906" s="36"/>
      <c r="D906" s="36"/>
      <c r="E906" s="36"/>
      <c r="F906" s="36"/>
      <c r="G906" s="36"/>
      <c r="H906" s="36"/>
      <c r="I906" s="36"/>
      <c r="J906" s="36"/>
      <c r="K906" s="36"/>
      <c r="L906" s="36"/>
      <c r="M906" s="36"/>
    </row>
    <row r="907" spans="1:13" x14ac:dyDescent="0.4">
      <c r="A907" s="36"/>
      <c r="B907" s="36"/>
      <c r="C907" s="36"/>
      <c r="D907" s="36"/>
      <c r="E907" s="36"/>
      <c r="F907" s="36"/>
      <c r="G907" s="36"/>
      <c r="H907" s="36"/>
      <c r="I907" s="36"/>
      <c r="J907" s="36"/>
      <c r="K907" s="36"/>
      <c r="L907" s="36"/>
      <c r="M907" s="36"/>
    </row>
    <row r="908" spans="1:13" x14ac:dyDescent="0.4">
      <c r="A908" s="36"/>
      <c r="B908" s="36"/>
      <c r="C908" s="36"/>
      <c r="D908" s="36"/>
      <c r="E908" s="36"/>
      <c r="F908" s="36"/>
      <c r="G908" s="36"/>
      <c r="H908" s="36"/>
      <c r="I908" s="36"/>
      <c r="J908" s="36"/>
      <c r="K908" s="36"/>
      <c r="L908" s="36"/>
      <c r="M908" s="36"/>
    </row>
    <row r="909" spans="1:13" x14ac:dyDescent="0.4">
      <c r="A909" s="36"/>
      <c r="B909" s="36"/>
      <c r="C909" s="36"/>
      <c r="D909" s="36"/>
      <c r="E909" s="36"/>
      <c r="F909" s="36"/>
      <c r="G909" s="36"/>
      <c r="H909" s="36"/>
      <c r="I909" s="36"/>
      <c r="J909" s="36"/>
      <c r="K909" s="36"/>
      <c r="L909" s="36"/>
      <c r="M909" s="36"/>
    </row>
    <row r="910" spans="1:13" x14ac:dyDescent="0.4">
      <c r="A910" s="36"/>
      <c r="B910" s="36"/>
      <c r="C910" s="36"/>
      <c r="D910" s="36"/>
      <c r="E910" s="36"/>
      <c r="F910" s="36"/>
      <c r="G910" s="36"/>
      <c r="H910" s="36"/>
      <c r="I910" s="36"/>
      <c r="J910" s="36"/>
      <c r="K910" s="36"/>
      <c r="L910" s="36"/>
      <c r="M910" s="36"/>
    </row>
    <row r="911" spans="1:13" x14ac:dyDescent="0.4">
      <c r="A911" s="36"/>
      <c r="B911" s="36"/>
      <c r="C911" s="36"/>
      <c r="D911" s="36"/>
      <c r="E911" s="36"/>
      <c r="F911" s="36"/>
      <c r="G911" s="36"/>
      <c r="H911" s="36"/>
      <c r="I911" s="36"/>
      <c r="J911" s="36"/>
      <c r="K911" s="36"/>
      <c r="L911" s="36"/>
      <c r="M911" s="36"/>
    </row>
    <row r="912" spans="1:13" x14ac:dyDescent="0.4">
      <c r="A912" s="36"/>
      <c r="B912" s="36"/>
      <c r="C912" s="36"/>
      <c r="D912" s="36"/>
      <c r="E912" s="36"/>
      <c r="F912" s="36"/>
      <c r="G912" s="36"/>
      <c r="H912" s="36"/>
      <c r="I912" s="36"/>
      <c r="J912" s="36"/>
      <c r="K912" s="36"/>
      <c r="L912" s="36"/>
      <c r="M912" s="36"/>
    </row>
    <row r="913" spans="1:13" x14ac:dyDescent="0.4">
      <c r="A913" s="36"/>
      <c r="B913" s="36"/>
      <c r="C913" s="36"/>
      <c r="D913" s="36"/>
      <c r="E913" s="36"/>
      <c r="F913" s="36"/>
      <c r="G913" s="36"/>
      <c r="H913" s="36"/>
      <c r="I913" s="36"/>
      <c r="J913" s="36"/>
      <c r="K913" s="36"/>
      <c r="L913" s="36"/>
      <c r="M913" s="36"/>
    </row>
    <row r="914" spans="1:13" x14ac:dyDescent="0.4">
      <c r="A914" s="36"/>
      <c r="B914" s="36"/>
      <c r="C914" s="36"/>
      <c r="D914" s="36"/>
      <c r="E914" s="36"/>
      <c r="F914" s="36"/>
      <c r="G914" s="36"/>
      <c r="H914" s="36"/>
      <c r="I914" s="36"/>
      <c r="J914" s="36"/>
      <c r="K914" s="36"/>
      <c r="L914" s="36"/>
      <c r="M914" s="36"/>
    </row>
    <row r="915" spans="1:13" x14ac:dyDescent="0.4">
      <c r="A915" s="36"/>
      <c r="B915" s="36"/>
      <c r="C915" s="36"/>
      <c r="D915" s="36"/>
      <c r="E915" s="36"/>
      <c r="F915" s="36"/>
      <c r="G915" s="36"/>
      <c r="H915" s="36"/>
      <c r="I915" s="36"/>
      <c r="J915" s="36"/>
      <c r="K915" s="36"/>
      <c r="L915" s="36"/>
      <c r="M915" s="36"/>
    </row>
    <row r="916" spans="1:13" x14ac:dyDescent="0.4">
      <c r="A916" s="36"/>
      <c r="B916" s="36"/>
      <c r="C916" s="36"/>
      <c r="D916" s="36"/>
      <c r="E916" s="36"/>
      <c r="F916" s="36"/>
      <c r="G916" s="36"/>
      <c r="H916" s="36"/>
      <c r="I916" s="36"/>
      <c r="J916" s="36"/>
      <c r="K916" s="36"/>
      <c r="L916" s="36"/>
      <c r="M916" s="36"/>
    </row>
    <row r="917" spans="1:13" x14ac:dyDescent="0.4">
      <c r="A917" s="36"/>
      <c r="B917" s="36"/>
      <c r="C917" s="36"/>
      <c r="D917" s="36"/>
      <c r="E917" s="36"/>
      <c r="F917" s="36"/>
      <c r="G917" s="36"/>
      <c r="H917" s="36"/>
      <c r="I917" s="36"/>
      <c r="J917" s="36"/>
      <c r="K917" s="36"/>
      <c r="L917" s="36"/>
      <c r="M917" s="36"/>
    </row>
    <row r="918" spans="1:13" x14ac:dyDescent="0.4">
      <c r="A918" s="36"/>
      <c r="B918" s="36"/>
      <c r="C918" s="36"/>
      <c r="D918" s="36"/>
      <c r="E918" s="36"/>
      <c r="F918" s="36"/>
      <c r="G918" s="36"/>
      <c r="H918" s="36"/>
      <c r="I918" s="36"/>
      <c r="J918" s="36"/>
      <c r="K918" s="36"/>
      <c r="L918" s="36"/>
      <c r="M918" s="36"/>
    </row>
    <row r="919" spans="1:13" x14ac:dyDescent="0.4">
      <c r="A919" s="36"/>
      <c r="B919" s="36"/>
      <c r="C919" s="36"/>
      <c r="D919" s="36"/>
      <c r="E919" s="36"/>
      <c r="F919" s="36"/>
      <c r="G919" s="36"/>
      <c r="H919" s="36"/>
      <c r="I919" s="36"/>
      <c r="J919" s="36"/>
      <c r="K919" s="36"/>
      <c r="L919" s="36"/>
      <c r="M919" s="36"/>
    </row>
    <row r="920" spans="1:13" x14ac:dyDescent="0.4">
      <c r="A920" s="36"/>
      <c r="B920" s="36"/>
      <c r="C920" s="36"/>
      <c r="D920" s="36"/>
      <c r="E920" s="36"/>
      <c r="F920" s="36"/>
      <c r="G920" s="36"/>
      <c r="H920" s="36"/>
      <c r="I920" s="36"/>
      <c r="J920" s="36"/>
      <c r="K920" s="36"/>
      <c r="L920" s="36"/>
      <c r="M920" s="36"/>
    </row>
    <row r="921" spans="1:13" x14ac:dyDescent="0.4">
      <c r="A921" s="36"/>
      <c r="B921" s="36"/>
      <c r="C921" s="36"/>
      <c r="D921" s="36"/>
      <c r="E921" s="36"/>
      <c r="F921" s="36"/>
      <c r="G921" s="36"/>
      <c r="H921" s="36"/>
      <c r="I921" s="36"/>
      <c r="J921" s="36"/>
      <c r="K921" s="36"/>
      <c r="L921" s="36"/>
      <c r="M921" s="36"/>
    </row>
    <row r="922" spans="1:13" x14ac:dyDescent="0.4">
      <c r="A922" s="36"/>
      <c r="B922" s="36"/>
      <c r="C922" s="36"/>
      <c r="D922" s="36"/>
      <c r="E922" s="36"/>
      <c r="F922" s="36"/>
      <c r="G922" s="36"/>
      <c r="H922" s="36"/>
      <c r="I922" s="36"/>
      <c r="J922" s="36"/>
      <c r="K922" s="36"/>
      <c r="L922" s="36"/>
      <c r="M922" s="36"/>
    </row>
    <row r="923" spans="1:13" x14ac:dyDescent="0.4">
      <c r="A923" s="36"/>
      <c r="B923" s="36"/>
      <c r="C923" s="36"/>
      <c r="D923" s="36"/>
      <c r="E923" s="36"/>
      <c r="F923" s="36"/>
      <c r="G923" s="36"/>
      <c r="H923" s="36"/>
      <c r="I923" s="36"/>
      <c r="J923" s="36"/>
      <c r="K923" s="36"/>
      <c r="L923" s="36"/>
      <c r="M923" s="36"/>
    </row>
    <row r="924" spans="1:13" x14ac:dyDescent="0.4">
      <c r="A924" s="36"/>
      <c r="B924" s="36"/>
      <c r="C924" s="36"/>
      <c r="D924" s="36"/>
      <c r="E924" s="36"/>
      <c r="F924" s="36"/>
      <c r="G924" s="36"/>
      <c r="H924" s="36"/>
      <c r="I924" s="36"/>
      <c r="J924" s="36"/>
      <c r="K924" s="36"/>
      <c r="L924" s="36"/>
      <c r="M924" s="36"/>
    </row>
    <row r="925" spans="1:13" x14ac:dyDescent="0.4">
      <c r="A925" s="36"/>
      <c r="B925" s="36"/>
      <c r="C925" s="36"/>
      <c r="D925" s="36"/>
      <c r="E925" s="36"/>
      <c r="F925" s="36"/>
      <c r="G925" s="36"/>
      <c r="H925" s="36"/>
      <c r="I925" s="36"/>
      <c r="J925" s="36"/>
      <c r="K925" s="36"/>
      <c r="L925" s="36"/>
      <c r="M925" s="36"/>
    </row>
    <row r="926" spans="1:13" x14ac:dyDescent="0.4">
      <c r="A926" s="36"/>
      <c r="B926" s="36"/>
      <c r="C926" s="36"/>
      <c r="D926" s="36"/>
      <c r="E926" s="36"/>
      <c r="F926" s="36"/>
      <c r="G926" s="36"/>
      <c r="H926" s="36"/>
      <c r="I926" s="36"/>
      <c r="J926" s="36"/>
      <c r="K926" s="36"/>
      <c r="L926" s="36"/>
      <c r="M926" s="36"/>
    </row>
    <row r="927" spans="1:13" x14ac:dyDescent="0.4">
      <c r="A927" s="36"/>
      <c r="B927" s="36"/>
      <c r="C927" s="36"/>
      <c r="D927" s="36"/>
      <c r="E927" s="36"/>
      <c r="F927" s="36"/>
      <c r="G927" s="36"/>
      <c r="H927" s="36"/>
      <c r="I927" s="36"/>
      <c r="J927" s="36"/>
      <c r="K927" s="36"/>
      <c r="L927" s="36"/>
      <c r="M927" s="36"/>
    </row>
    <row r="928" spans="1:13" x14ac:dyDescent="0.4">
      <c r="A928" s="36"/>
      <c r="B928" s="36"/>
      <c r="C928" s="36"/>
      <c r="D928" s="36"/>
      <c r="E928" s="36"/>
      <c r="F928" s="36"/>
      <c r="G928" s="36"/>
      <c r="H928" s="36"/>
      <c r="I928" s="36"/>
      <c r="J928" s="36"/>
      <c r="K928" s="36"/>
      <c r="L928" s="36"/>
      <c r="M928" s="36"/>
    </row>
    <row r="929" spans="1:13" x14ac:dyDescent="0.4">
      <c r="A929" s="36"/>
      <c r="B929" s="36"/>
      <c r="C929" s="36"/>
      <c r="D929" s="36"/>
      <c r="E929" s="36"/>
      <c r="F929" s="36"/>
      <c r="G929" s="36"/>
      <c r="H929" s="36"/>
      <c r="I929" s="36"/>
      <c r="J929" s="36"/>
      <c r="K929" s="36"/>
      <c r="L929" s="36"/>
      <c r="M929" s="36"/>
    </row>
    <row r="930" spans="1:13" x14ac:dyDescent="0.4">
      <c r="A930" s="36"/>
      <c r="B930" s="36"/>
      <c r="C930" s="36"/>
      <c r="D930" s="36"/>
      <c r="E930" s="36"/>
      <c r="F930" s="36"/>
      <c r="G930" s="36"/>
      <c r="H930" s="36"/>
      <c r="I930" s="36"/>
      <c r="J930" s="36"/>
      <c r="K930" s="36"/>
      <c r="L930" s="36"/>
      <c r="M930" s="36"/>
    </row>
    <row r="931" spans="1:13" x14ac:dyDescent="0.4">
      <c r="A931" s="36"/>
      <c r="B931" s="36"/>
      <c r="C931" s="36"/>
      <c r="D931" s="36"/>
      <c r="E931" s="36"/>
      <c r="F931" s="36"/>
      <c r="G931" s="36"/>
      <c r="H931" s="36"/>
      <c r="I931" s="36"/>
      <c r="J931" s="36"/>
      <c r="K931" s="36"/>
      <c r="L931" s="36"/>
      <c r="M931" s="36"/>
    </row>
    <row r="932" spans="1:13" x14ac:dyDescent="0.4">
      <c r="A932" s="36"/>
      <c r="B932" s="36"/>
      <c r="C932" s="36"/>
      <c r="D932" s="36"/>
      <c r="E932" s="36"/>
      <c r="F932" s="36"/>
      <c r="G932" s="36"/>
      <c r="H932" s="36"/>
      <c r="I932" s="36"/>
      <c r="J932" s="36"/>
      <c r="K932" s="36"/>
      <c r="L932" s="36"/>
      <c r="M932" s="36"/>
    </row>
    <row r="933" spans="1:13" x14ac:dyDescent="0.4">
      <c r="A933" s="36"/>
      <c r="B933" s="36"/>
      <c r="C933" s="36"/>
      <c r="D933" s="36"/>
      <c r="E933" s="36"/>
      <c r="F933" s="36"/>
      <c r="G933" s="36"/>
      <c r="H933" s="36"/>
      <c r="I933" s="36"/>
      <c r="J933" s="36"/>
      <c r="K933" s="36"/>
      <c r="L933" s="36"/>
      <c r="M933" s="36"/>
    </row>
    <row r="934" spans="1:13" x14ac:dyDescent="0.4">
      <c r="A934" s="36"/>
      <c r="B934" s="36"/>
      <c r="C934" s="36"/>
      <c r="D934" s="36"/>
      <c r="E934" s="36"/>
      <c r="F934" s="36"/>
      <c r="G934" s="36"/>
      <c r="H934" s="36"/>
      <c r="I934" s="36"/>
      <c r="J934" s="36"/>
      <c r="K934" s="36"/>
      <c r="L934" s="36"/>
      <c r="M934" s="36"/>
    </row>
    <row r="935" spans="1:13" x14ac:dyDescent="0.4">
      <c r="A935" s="36"/>
      <c r="B935" s="36"/>
      <c r="C935" s="36"/>
      <c r="D935" s="36"/>
      <c r="E935" s="36"/>
      <c r="F935" s="36"/>
      <c r="G935" s="36"/>
      <c r="H935" s="36"/>
      <c r="I935" s="36"/>
      <c r="J935" s="36"/>
      <c r="K935" s="36"/>
      <c r="L935" s="36"/>
      <c r="M935" s="36"/>
    </row>
    <row r="936" spans="1:13" x14ac:dyDescent="0.4">
      <c r="A936" s="36"/>
      <c r="B936" s="36"/>
      <c r="C936" s="36"/>
      <c r="D936" s="36"/>
      <c r="E936" s="36"/>
      <c r="F936" s="36"/>
      <c r="G936" s="36"/>
      <c r="H936" s="36"/>
      <c r="I936" s="36"/>
      <c r="J936" s="36"/>
      <c r="K936" s="36"/>
      <c r="L936" s="36"/>
      <c r="M936" s="36"/>
    </row>
    <row r="937" spans="1:13" x14ac:dyDescent="0.4">
      <c r="A937" s="36"/>
      <c r="B937" s="36"/>
      <c r="C937" s="36"/>
      <c r="D937" s="36"/>
      <c r="E937" s="36"/>
      <c r="F937" s="36"/>
      <c r="G937" s="36"/>
      <c r="H937" s="36"/>
      <c r="I937" s="36"/>
      <c r="J937" s="36"/>
      <c r="K937" s="36"/>
      <c r="L937" s="36"/>
      <c r="M937" s="36"/>
    </row>
    <row r="938" spans="1:13" x14ac:dyDescent="0.4">
      <c r="A938" s="36"/>
      <c r="B938" s="36"/>
      <c r="C938" s="36"/>
      <c r="D938" s="36"/>
      <c r="E938" s="36"/>
      <c r="F938" s="36"/>
      <c r="G938" s="36"/>
      <c r="H938" s="36"/>
      <c r="I938" s="36"/>
      <c r="J938" s="36"/>
      <c r="K938" s="36"/>
      <c r="L938" s="36"/>
      <c r="M938" s="36"/>
    </row>
    <row r="939" spans="1:13" x14ac:dyDescent="0.4">
      <c r="A939" s="36"/>
      <c r="B939" s="36"/>
      <c r="C939" s="36"/>
      <c r="D939" s="36"/>
      <c r="E939" s="36"/>
      <c r="F939" s="36"/>
      <c r="G939" s="36"/>
      <c r="H939" s="36"/>
      <c r="I939" s="36"/>
      <c r="J939" s="36"/>
      <c r="K939" s="36"/>
      <c r="L939" s="36"/>
      <c r="M939" s="36"/>
    </row>
    <row r="940" spans="1:13" x14ac:dyDescent="0.4">
      <c r="A940" s="36"/>
      <c r="B940" s="36"/>
      <c r="C940" s="36"/>
      <c r="D940" s="36"/>
      <c r="E940" s="36"/>
      <c r="F940" s="36"/>
      <c r="G940" s="36"/>
      <c r="H940" s="36"/>
      <c r="I940" s="36"/>
      <c r="J940" s="36"/>
      <c r="K940" s="36"/>
      <c r="L940" s="36"/>
      <c r="M940" s="36"/>
    </row>
    <row r="941" spans="1:13" x14ac:dyDescent="0.4">
      <c r="A941" s="36"/>
      <c r="B941" s="36"/>
      <c r="C941" s="36"/>
      <c r="D941" s="36"/>
      <c r="E941" s="36"/>
      <c r="F941" s="36"/>
      <c r="G941" s="36"/>
      <c r="H941" s="36"/>
      <c r="I941" s="36"/>
      <c r="J941" s="36"/>
      <c r="K941" s="36"/>
      <c r="L941" s="36"/>
      <c r="M941" s="36"/>
    </row>
    <row r="942" spans="1:13" x14ac:dyDescent="0.4">
      <c r="A942" s="36"/>
      <c r="B942" s="36"/>
      <c r="C942" s="36"/>
      <c r="D942" s="36"/>
      <c r="E942" s="36"/>
      <c r="F942" s="36"/>
      <c r="G942" s="36"/>
      <c r="H942" s="36"/>
      <c r="I942" s="36"/>
      <c r="J942" s="36"/>
      <c r="K942" s="36"/>
      <c r="L942" s="36"/>
      <c r="M942" s="36"/>
    </row>
    <row r="943" spans="1:13" x14ac:dyDescent="0.4">
      <c r="A943" s="36"/>
      <c r="B943" s="36"/>
      <c r="C943" s="36"/>
      <c r="D943" s="36"/>
      <c r="E943" s="36"/>
      <c r="F943" s="36"/>
      <c r="G943" s="36"/>
      <c r="H943" s="36"/>
      <c r="I943" s="36"/>
      <c r="J943" s="36"/>
      <c r="K943" s="36"/>
      <c r="L943" s="36"/>
      <c r="M943" s="36"/>
    </row>
    <row r="944" spans="1:13" x14ac:dyDescent="0.4">
      <c r="A944" s="36"/>
      <c r="B944" s="36"/>
      <c r="C944" s="36"/>
      <c r="D944" s="36"/>
      <c r="E944" s="36"/>
      <c r="F944" s="36"/>
      <c r="G944" s="36"/>
      <c r="H944" s="36"/>
      <c r="I944" s="36"/>
      <c r="J944" s="36"/>
      <c r="K944" s="36"/>
      <c r="L944" s="36"/>
      <c r="M944" s="36"/>
    </row>
    <row r="945" spans="1:13" x14ac:dyDescent="0.4">
      <c r="A945" s="36"/>
      <c r="B945" s="36"/>
      <c r="C945" s="36"/>
      <c r="D945" s="36"/>
      <c r="E945" s="36"/>
      <c r="F945" s="36"/>
      <c r="G945" s="36"/>
      <c r="H945" s="36"/>
      <c r="I945" s="36"/>
      <c r="J945" s="36"/>
      <c r="K945" s="36"/>
      <c r="L945" s="36"/>
      <c r="M945" s="36"/>
    </row>
    <row r="946" spans="1:13" x14ac:dyDescent="0.4">
      <c r="A946" s="36"/>
      <c r="B946" s="36"/>
      <c r="C946" s="36"/>
      <c r="D946" s="36"/>
      <c r="E946" s="36"/>
      <c r="F946" s="36"/>
      <c r="G946" s="36"/>
      <c r="H946" s="36"/>
      <c r="I946" s="36"/>
      <c r="J946" s="36"/>
      <c r="K946" s="36"/>
      <c r="L946" s="36"/>
      <c r="M946" s="36"/>
    </row>
    <row r="947" spans="1:13" x14ac:dyDescent="0.4">
      <c r="A947" s="36"/>
      <c r="B947" s="36"/>
      <c r="C947" s="36"/>
      <c r="D947" s="36"/>
      <c r="E947" s="36"/>
      <c r="F947" s="36"/>
      <c r="G947" s="36"/>
      <c r="H947" s="36"/>
      <c r="I947" s="36"/>
      <c r="J947" s="36"/>
      <c r="K947" s="36"/>
      <c r="L947" s="36"/>
      <c r="M947" s="36"/>
    </row>
    <row r="948" spans="1:13" x14ac:dyDescent="0.4">
      <c r="A948" s="36"/>
      <c r="B948" s="36"/>
      <c r="C948" s="36"/>
      <c r="D948" s="36"/>
      <c r="E948" s="36"/>
      <c r="F948" s="36"/>
      <c r="G948" s="36"/>
      <c r="H948" s="36"/>
      <c r="I948" s="36"/>
      <c r="J948" s="36"/>
      <c r="K948" s="36"/>
      <c r="L948" s="36"/>
      <c r="M948" s="36"/>
    </row>
    <row r="949" spans="1:13" x14ac:dyDescent="0.4">
      <c r="A949" s="36"/>
      <c r="B949" s="36"/>
      <c r="C949" s="36"/>
      <c r="D949" s="36"/>
      <c r="E949" s="36"/>
      <c r="F949" s="36"/>
      <c r="G949" s="36"/>
      <c r="H949" s="36"/>
      <c r="I949" s="36"/>
      <c r="J949" s="36"/>
      <c r="K949" s="36"/>
      <c r="L949" s="36"/>
      <c r="M949" s="36"/>
    </row>
    <row r="950" spans="1:13" x14ac:dyDescent="0.4">
      <c r="A950" s="36"/>
      <c r="B950" s="36"/>
      <c r="C950" s="36"/>
      <c r="D950" s="36"/>
      <c r="E950" s="36"/>
      <c r="F950" s="36"/>
      <c r="G950" s="36"/>
      <c r="H950" s="36"/>
      <c r="I950" s="36"/>
      <c r="J950" s="36"/>
      <c r="K950" s="36"/>
      <c r="L950" s="36"/>
      <c r="M950" s="36"/>
    </row>
    <row r="951" spans="1:13" x14ac:dyDescent="0.4">
      <c r="A951" s="36"/>
      <c r="B951" s="36"/>
      <c r="C951" s="36"/>
      <c r="D951" s="36"/>
      <c r="E951" s="36"/>
      <c r="F951" s="36"/>
      <c r="G951" s="36"/>
      <c r="H951" s="36"/>
      <c r="I951" s="36"/>
      <c r="J951" s="36"/>
      <c r="K951" s="36"/>
      <c r="L951" s="36"/>
      <c r="M951" s="36"/>
    </row>
    <row r="952" spans="1:13" x14ac:dyDescent="0.4">
      <c r="A952" s="36"/>
      <c r="B952" s="36"/>
      <c r="C952" s="36"/>
      <c r="D952" s="36"/>
      <c r="E952" s="36"/>
      <c r="F952" s="36"/>
      <c r="G952" s="36"/>
      <c r="H952" s="36"/>
      <c r="I952" s="36"/>
      <c r="J952" s="36"/>
      <c r="K952" s="36"/>
      <c r="L952" s="36"/>
      <c r="M952" s="36"/>
    </row>
    <row r="953" spans="1:13" x14ac:dyDescent="0.4">
      <c r="A953" s="36"/>
      <c r="B953" s="36"/>
      <c r="C953" s="36"/>
      <c r="D953" s="36"/>
      <c r="E953" s="36"/>
      <c r="F953" s="36"/>
      <c r="G953" s="36"/>
      <c r="H953" s="36"/>
      <c r="I953" s="36"/>
      <c r="J953" s="36"/>
      <c r="K953" s="36"/>
      <c r="L953" s="36"/>
      <c r="M953" s="36"/>
    </row>
    <row r="954" spans="1:13" x14ac:dyDescent="0.4">
      <c r="A954" s="36"/>
      <c r="B954" s="36"/>
      <c r="C954" s="36"/>
      <c r="D954" s="36"/>
      <c r="E954" s="36"/>
      <c r="F954" s="36"/>
      <c r="G954" s="36"/>
      <c r="H954" s="36"/>
      <c r="I954" s="36"/>
      <c r="J954" s="36"/>
      <c r="K954" s="36"/>
      <c r="L954" s="36"/>
      <c r="M954" s="36"/>
    </row>
    <row r="955" spans="1:13" x14ac:dyDescent="0.4">
      <c r="A955" s="36"/>
      <c r="B955" s="36"/>
      <c r="C955" s="36"/>
      <c r="D955" s="36"/>
      <c r="E955" s="36"/>
      <c r="F955" s="36"/>
      <c r="G955" s="36"/>
      <c r="H955" s="36"/>
      <c r="I955" s="36"/>
      <c r="J955" s="36"/>
      <c r="K955" s="36"/>
      <c r="L955" s="36"/>
      <c r="M955" s="36"/>
    </row>
    <row r="956" spans="1:13" x14ac:dyDescent="0.4">
      <c r="A956" s="36"/>
      <c r="B956" s="36"/>
      <c r="C956" s="36"/>
      <c r="D956" s="36"/>
      <c r="E956" s="36"/>
      <c r="F956" s="36"/>
      <c r="G956" s="36"/>
      <c r="H956" s="36"/>
      <c r="I956" s="36"/>
      <c r="J956" s="36"/>
      <c r="K956" s="36"/>
      <c r="L956" s="36"/>
      <c r="M956" s="36"/>
    </row>
    <row r="957" spans="1:13" x14ac:dyDescent="0.4">
      <c r="A957" s="36"/>
      <c r="B957" s="36"/>
      <c r="C957" s="36"/>
      <c r="D957" s="36"/>
      <c r="E957" s="36"/>
      <c r="F957" s="36"/>
      <c r="G957" s="36"/>
      <c r="H957" s="36"/>
      <c r="I957" s="36"/>
      <c r="J957" s="36"/>
      <c r="K957" s="36"/>
      <c r="L957" s="36"/>
      <c r="M957" s="36"/>
    </row>
    <row r="958" spans="1:13" x14ac:dyDescent="0.4">
      <c r="A958" s="36"/>
      <c r="B958" s="36"/>
      <c r="C958" s="36"/>
      <c r="D958" s="36"/>
      <c r="E958" s="36"/>
      <c r="F958" s="36"/>
      <c r="G958" s="36"/>
      <c r="H958" s="36"/>
      <c r="I958" s="36"/>
      <c r="J958" s="36"/>
      <c r="K958" s="36"/>
      <c r="L958" s="36"/>
      <c r="M958" s="36"/>
    </row>
    <row r="959" spans="1:13" x14ac:dyDescent="0.4">
      <c r="A959" s="36"/>
      <c r="B959" s="36"/>
      <c r="C959" s="36"/>
      <c r="D959" s="36"/>
      <c r="E959" s="36"/>
      <c r="F959" s="36"/>
      <c r="G959" s="36"/>
      <c r="H959" s="36"/>
      <c r="I959" s="36"/>
      <c r="J959" s="36"/>
      <c r="K959" s="36"/>
      <c r="L959" s="36"/>
      <c r="M959" s="36"/>
    </row>
    <row r="960" spans="1:13" x14ac:dyDescent="0.4">
      <c r="A960" s="36"/>
      <c r="B960" s="36"/>
      <c r="C960" s="36"/>
      <c r="D960" s="36"/>
      <c r="E960" s="36"/>
      <c r="F960" s="36"/>
      <c r="G960" s="36"/>
      <c r="H960" s="36"/>
      <c r="I960" s="36"/>
      <c r="J960" s="36"/>
      <c r="K960" s="36"/>
      <c r="L960" s="36"/>
      <c r="M960" s="36"/>
    </row>
    <row r="961" spans="1:13" x14ac:dyDescent="0.4">
      <c r="A961" s="36"/>
      <c r="B961" s="36"/>
      <c r="C961" s="36"/>
      <c r="D961" s="36"/>
      <c r="E961" s="36"/>
      <c r="F961" s="36"/>
      <c r="G961" s="36"/>
      <c r="H961" s="36"/>
      <c r="I961" s="36"/>
      <c r="J961" s="36"/>
      <c r="K961" s="36"/>
      <c r="L961" s="36"/>
      <c r="M961" s="36"/>
    </row>
    <row r="962" spans="1:13" x14ac:dyDescent="0.4">
      <c r="A962" s="36"/>
      <c r="B962" s="36"/>
      <c r="C962" s="36"/>
      <c r="D962" s="36"/>
      <c r="E962" s="36"/>
      <c r="F962" s="36"/>
      <c r="G962" s="36"/>
      <c r="H962" s="36"/>
      <c r="I962" s="36"/>
      <c r="J962" s="36"/>
      <c r="K962" s="36"/>
      <c r="L962" s="36"/>
      <c r="M962" s="36"/>
    </row>
    <row r="963" spans="1:13" x14ac:dyDescent="0.4">
      <c r="A963" s="36"/>
      <c r="B963" s="36"/>
      <c r="C963" s="36"/>
      <c r="D963" s="36"/>
      <c r="E963" s="36"/>
      <c r="F963" s="36"/>
      <c r="G963" s="36"/>
      <c r="H963" s="36"/>
      <c r="I963" s="36"/>
      <c r="J963" s="36"/>
      <c r="K963" s="36"/>
      <c r="L963" s="36"/>
      <c r="M963" s="36"/>
    </row>
    <row r="964" spans="1:13" x14ac:dyDescent="0.4">
      <c r="A964" s="36"/>
      <c r="B964" s="36"/>
      <c r="C964" s="36"/>
      <c r="D964" s="36"/>
      <c r="E964" s="36"/>
      <c r="F964" s="36"/>
      <c r="G964" s="36"/>
      <c r="H964" s="36"/>
      <c r="I964" s="36"/>
      <c r="J964" s="36"/>
      <c r="K964" s="36"/>
      <c r="L964" s="36"/>
      <c r="M964" s="36"/>
    </row>
    <row r="965" spans="1:13" x14ac:dyDescent="0.4">
      <c r="A965" s="36"/>
      <c r="B965" s="36"/>
      <c r="C965" s="36"/>
      <c r="D965" s="36"/>
      <c r="E965" s="36"/>
      <c r="F965" s="36"/>
      <c r="G965" s="36"/>
      <c r="H965" s="36"/>
      <c r="I965" s="36"/>
      <c r="J965" s="36"/>
      <c r="K965" s="36"/>
      <c r="L965" s="36"/>
      <c r="M965" s="36"/>
    </row>
    <row r="966" spans="1:13" x14ac:dyDescent="0.4">
      <c r="A966" s="36"/>
      <c r="B966" s="36"/>
      <c r="C966" s="36"/>
      <c r="D966" s="36"/>
      <c r="E966" s="36"/>
      <c r="F966" s="36"/>
      <c r="G966" s="36"/>
      <c r="H966" s="36"/>
      <c r="I966" s="36"/>
      <c r="J966" s="36"/>
      <c r="K966" s="36"/>
      <c r="L966" s="36"/>
      <c r="M966" s="36"/>
    </row>
    <row r="967" spans="1:13" x14ac:dyDescent="0.4">
      <c r="A967" s="36"/>
      <c r="B967" s="36"/>
      <c r="C967" s="36"/>
      <c r="D967" s="36"/>
      <c r="E967" s="36"/>
      <c r="F967" s="36"/>
      <c r="G967" s="36"/>
      <c r="H967" s="36"/>
      <c r="I967" s="36"/>
      <c r="J967" s="36"/>
      <c r="K967" s="36"/>
      <c r="L967" s="36"/>
      <c r="M967" s="36"/>
    </row>
    <row r="968" spans="1:13" x14ac:dyDescent="0.4">
      <c r="A968" s="36"/>
      <c r="B968" s="36"/>
      <c r="C968" s="36"/>
      <c r="D968" s="36"/>
      <c r="E968" s="36"/>
      <c r="F968" s="36"/>
      <c r="G968" s="36"/>
      <c r="H968" s="36"/>
      <c r="I968" s="36"/>
      <c r="J968" s="36"/>
      <c r="K968" s="36"/>
      <c r="L968" s="36"/>
      <c r="M968" s="36"/>
    </row>
    <row r="969" spans="1:13" x14ac:dyDescent="0.4">
      <c r="A969" s="36"/>
      <c r="B969" s="36"/>
      <c r="C969" s="36"/>
      <c r="D969" s="36"/>
      <c r="E969" s="36"/>
      <c r="F969" s="36"/>
      <c r="G969" s="36"/>
      <c r="H969" s="36"/>
      <c r="I969" s="36"/>
      <c r="J969" s="36"/>
      <c r="K969" s="36"/>
      <c r="L969" s="36"/>
      <c r="M969" s="36"/>
    </row>
    <row r="970" spans="1:13" x14ac:dyDescent="0.4">
      <c r="A970" s="36"/>
      <c r="B970" s="36"/>
      <c r="C970" s="36"/>
      <c r="D970" s="36"/>
      <c r="E970" s="36"/>
      <c r="F970" s="36"/>
      <c r="G970" s="36"/>
      <c r="H970" s="36"/>
      <c r="I970" s="36"/>
      <c r="J970" s="36"/>
      <c r="K970" s="36"/>
      <c r="L970" s="36"/>
      <c r="M970" s="36"/>
    </row>
    <row r="971" spans="1:13" x14ac:dyDescent="0.4">
      <c r="A971" s="36"/>
      <c r="B971" s="36"/>
      <c r="C971" s="36"/>
      <c r="D971" s="36"/>
      <c r="E971" s="36"/>
      <c r="F971" s="36"/>
      <c r="G971" s="36"/>
      <c r="H971" s="36"/>
      <c r="I971" s="36"/>
      <c r="J971" s="36"/>
      <c r="K971" s="36"/>
      <c r="L971" s="36"/>
      <c r="M971" s="36"/>
    </row>
    <row r="972" spans="1:13" x14ac:dyDescent="0.4">
      <c r="A972" s="36"/>
      <c r="B972" s="36"/>
      <c r="C972" s="36"/>
      <c r="D972" s="36"/>
      <c r="E972" s="36"/>
      <c r="F972" s="36"/>
      <c r="G972" s="36"/>
      <c r="H972" s="36"/>
      <c r="I972" s="36"/>
      <c r="J972" s="36"/>
      <c r="K972" s="36"/>
      <c r="L972" s="36"/>
      <c r="M972" s="36"/>
    </row>
    <row r="973" spans="1:13" x14ac:dyDescent="0.4">
      <c r="A973" s="36"/>
      <c r="B973" s="36"/>
      <c r="C973" s="36"/>
      <c r="D973" s="36"/>
      <c r="E973" s="36"/>
      <c r="F973" s="36"/>
      <c r="G973" s="36"/>
      <c r="H973" s="36"/>
      <c r="I973" s="36"/>
      <c r="J973" s="36"/>
      <c r="K973" s="36"/>
      <c r="L973" s="36"/>
      <c r="M973" s="36"/>
    </row>
    <row r="974" spans="1:13" x14ac:dyDescent="0.4">
      <c r="A974" s="36"/>
      <c r="B974" s="36"/>
      <c r="C974" s="36"/>
      <c r="D974" s="36"/>
      <c r="E974" s="36"/>
      <c r="F974" s="36"/>
      <c r="G974" s="36"/>
      <c r="H974" s="36"/>
      <c r="I974" s="36"/>
      <c r="J974" s="36"/>
      <c r="K974" s="36"/>
      <c r="L974" s="36"/>
      <c r="M974" s="36"/>
    </row>
    <row r="975" spans="1:13" x14ac:dyDescent="0.4">
      <c r="A975" s="36"/>
      <c r="B975" s="36"/>
      <c r="C975" s="36"/>
      <c r="D975" s="36"/>
      <c r="E975" s="36"/>
      <c r="F975" s="36"/>
      <c r="G975" s="36"/>
      <c r="H975" s="36"/>
      <c r="I975" s="36"/>
      <c r="J975" s="36"/>
      <c r="K975" s="36"/>
      <c r="L975" s="36"/>
      <c r="M975" s="36"/>
    </row>
    <row r="976" spans="1:13" x14ac:dyDescent="0.4">
      <c r="A976" s="36"/>
      <c r="B976" s="36"/>
      <c r="C976" s="36"/>
      <c r="D976" s="36"/>
      <c r="E976" s="36"/>
      <c r="F976" s="36"/>
      <c r="G976" s="36"/>
      <c r="H976" s="36"/>
      <c r="I976" s="36"/>
      <c r="J976" s="36"/>
      <c r="K976" s="36"/>
      <c r="L976" s="36"/>
      <c r="M976" s="36"/>
    </row>
    <row r="977" spans="1:13" x14ac:dyDescent="0.4">
      <c r="A977" s="36"/>
      <c r="B977" s="36"/>
      <c r="C977" s="36"/>
      <c r="D977" s="36"/>
      <c r="E977" s="36"/>
      <c r="F977" s="36"/>
      <c r="G977" s="36"/>
      <c r="H977" s="36"/>
      <c r="I977" s="36"/>
      <c r="J977" s="36"/>
      <c r="K977" s="36"/>
      <c r="L977" s="36"/>
      <c r="M977" s="36"/>
    </row>
    <row r="978" spans="1:13" x14ac:dyDescent="0.4">
      <c r="A978" s="36"/>
      <c r="B978" s="36"/>
      <c r="C978" s="36"/>
      <c r="D978" s="36"/>
      <c r="E978" s="36"/>
      <c r="F978" s="36"/>
      <c r="G978" s="36"/>
      <c r="H978" s="36"/>
      <c r="I978" s="36"/>
      <c r="J978" s="36"/>
      <c r="K978" s="36"/>
      <c r="L978" s="36"/>
      <c r="M978" s="36"/>
    </row>
    <row r="979" spans="1:13" x14ac:dyDescent="0.4">
      <c r="A979" s="36"/>
      <c r="B979" s="36"/>
      <c r="C979" s="36"/>
      <c r="D979" s="36"/>
      <c r="E979" s="36"/>
      <c r="F979" s="36"/>
      <c r="G979" s="36"/>
      <c r="H979" s="36"/>
      <c r="I979" s="36"/>
      <c r="J979" s="36"/>
      <c r="K979" s="36"/>
      <c r="L979" s="36"/>
      <c r="M979" s="36"/>
    </row>
    <row r="980" spans="1:13" x14ac:dyDescent="0.4">
      <c r="A980" s="36"/>
      <c r="B980" s="36"/>
      <c r="C980" s="36"/>
      <c r="D980" s="36"/>
      <c r="E980" s="36"/>
      <c r="F980" s="36"/>
      <c r="G980" s="36"/>
      <c r="H980" s="36"/>
      <c r="I980" s="36"/>
      <c r="J980" s="36"/>
      <c r="K980" s="36"/>
      <c r="L980" s="36"/>
      <c r="M980" s="36"/>
    </row>
    <row r="981" spans="1:13" x14ac:dyDescent="0.4">
      <c r="A981" s="36"/>
      <c r="B981" s="36"/>
      <c r="C981" s="36"/>
      <c r="D981" s="36"/>
      <c r="E981" s="36"/>
      <c r="F981" s="36"/>
      <c r="G981" s="36"/>
      <c r="H981" s="36"/>
      <c r="I981" s="36"/>
      <c r="J981" s="36"/>
      <c r="K981" s="36"/>
      <c r="L981" s="36"/>
      <c r="M981" s="36"/>
    </row>
    <row r="982" spans="1:13" x14ac:dyDescent="0.4">
      <c r="A982" s="36"/>
      <c r="B982" s="36"/>
      <c r="C982" s="36"/>
      <c r="D982" s="36"/>
      <c r="E982" s="36"/>
      <c r="F982" s="36"/>
      <c r="G982" s="36"/>
      <c r="H982" s="36"/>
      <c r="I982" s="36"/>
      <c r="J982" s="36"/>
      <c r="K982" s="36"/>
      <c r="L982" s="36"/>
      <c r="M982" s="36"/>
    </row>
    <row r="983" spans="1:13" x14ac:dyDescent="0.4">
      <c r="A983" s="36"/>
      <c r="B983" s="36"/>
      <c r="C983" s="36"/>
      <c r="D983" s="36"/>
      <c r="E983" s="36"/>
      <c r="F983" s="36"/>
      <c r="G983" s="36"/>
      <c r="H983" s="36"/>
      <c r="I983" s="36"/>
      <c r="J983" s="36"/>
      <c r="K983" s="36"/>
      <c r="L983" s="36"/>
      <c r="M983" s="36"/>
    </row>
    <row r="984" spans="1:13" x14ac:dyDescent="0.4">
      <c r="A984" s="36"/>
      <c r="B984" s="36"/>
      <c r="C984" s="36"/>
      <c r="D984" s="36"/>
      <c r="E984" s="36"/>
      <c r="F984" s="36"/>
      <c r="G984" s="36"/>
      <c r="H984" s="36"/>
      <c r="I984" s="36"/>
      <c r="J984" s="36"/>
      <c r="K984" s="36"/>
      <c r="L984" s="36"/>
      <c r="M984" s="36"/>
    </row>
    <row r="985" spans="1:13" x14ac:dyDescent="0.4">
      <c r="A985" s="36"/>
      <c r="B985" s="36"/>
      <c r="C985" s="36"/>
      <c r="D985" s="36"/>
      <c r="E985" s="36"/>
      <c r="F985" s="36"/>
      <c r="G985" s="36"/>
      <c r="H985" s="36"/>
      <c r="I985" s="36"/>
      <c r="J985" s="36"/>
      <c r="K985" s="36"/>
      <c r="L985" s="36"/>
      <c r="M985" s="36"/>
    </row>
    <row r="986" spans="1:13" x14ac:dyDescent="0.4">
      <c r="A986" s="36"/>
      <c r="B986" s="36"/>
      <c r="C986" s="36"/>
      <c r="D986" s="36"/>
      <c r="E986" s="36"/>
      <c r="F986" s="36"/>
      <c r="G986" s="36"/>
      <c r="H986" s="36"/>
      <c r="I986" s="36"/>
      <c r="J986" s="36"/>
      <c r="K986" s="36"/>
      <c r="L986" s="36"/>
      <c r="M986" s="36"/>
    </row>
    <row r="987" spans="1:13" x14ac:dyDescent="0.4">
      <c r="A987" s="36"/>
      <c r="B987" s="36"/>
      <c r="C987" s="36"/>
      <c r="D987" s="36"/>
      <c r="E987" s="36"/>
      <c r="F987" s="36"/>
      <c r="G987" s="36"/>
      <c r="H987" s="36"/>
      <c r="I987" s="36"/>
      <c r="J987" s="36"/>
      <c r="K987" s="36"/>
      <c r="L987" s="36"/>
      <c r="M987" s="36"/>
    </row>
    <row r="988" spans="1:13" x14ac:dyDescent="0.4">
      <c r="A988" s="36"/>
      <c r="B988" s="36"/>
      <c r="C988" s="36"/>
      <c r="D988" s="36"/>
      <c r="E988" s="36"/>
      <c r="F988" s="36"/>
      <c r="G988" s="36"/>
      <c r="H988" s="36"/>
      <c r="I988" s="36"/>
      <c r="J988" s="36"/>
      <c r="K988" s="36"/>
      <c r="L988" s="36"/>
      <c r="M988" s="36"/>
    </row>
    <row r="989" spans="1:13" x14ac:dyDescent="0.4">
      <c r="A989" s="36"/>
      <c r="B989" s="36"/>
      <c r="C989" s="36"/>
      <c r="D989" s="36"/>
      <c r="E989" s="36"/>
      <c r="F989" s="36"/>
      <c r="G989" s="36"/>
      <c r="H989" s="36"/>
      <c r="I989" s="36"/>
      <c r="J989" s="36"/>
      <c r="K989" s="36"/>
      <c r="L989" s="36"/>
      <c r="M989" s="36"/>
    </row>
    <row r="990" spans="1:13" x14ac:dyDescent="0.4">
      <c r="A990" s="36"/>
      <c r="B990" s="36"/>
      <c r="C990" s="36"/>
      <c r="D990" s="36"/>
      <c r="E990" s="36"/>
      <c r="F990" s="36"/>
      <c r="G990" s="36"/>
      <c r="H990" s="36"/>
      <c r="I990" s="36"/>
      <c r="J990" s="36"/>
      <c r="K990" s="36"/>
      <c r="L990" s="36"/>
      <c r="M990" s="36"/>
    </row>
    <row r="991" spans="1:13" x14ac:dyDescent="0.4">
      <c r="A991" s="36"/>
      <c r="B991" s="36"/>
      <c r="C991" s="36"/>
      <c r="D991" s="36"/>
      <c r="E991" s="36"/>
      <c r="F991" s="36"/>
      <c r="G991" s="36"/>
      <c r="H991" s="36"/>
      <c r="I991" s="36"/>
      <c r="J991" s="36"/>
      <c r="K991" s="36"/>
      <c r="L991" s="36"/>
      <c r="M991" s="36"/>
    </row>
    <row r="992" spans="1:13" x14ac:dyDescent="0.4">
      <c r="A992" s="36"/>
      <c r="B992" s="36"/>
      <c r="C992" s="36"/>
      <c r="D992" s="36"/>
      <c r="E992" s="36"/>
      <c r="F992" s="36"/>
      <c r="G992" s="36"/>
      <c r="H992" s="36"/>
      <c r="I992" s="36"/>
      <c r="J992" s="36"/>
      <c r="K992" s="36"/>
      <c r="L992" s="36"/>
      <c r="M992" s="36"/>
    </row>
    <row r="993" spans="1:13" x14ac:dyDescent="0.4">
      <c r="A993" s="36"/>
      <c r="B993" s="36"/>
      <c r="C993" s="36"/>
      <c r="D993" s="36"/>
      <c r="E993" s="36"/>
      <c r="F993" s="36"/>
      <c r="G993" s="36"/>
      <c r="H993" s="36"/>
      <c r="I993" s="36"/>
      <c r="J993" s="36"/>
      <c r="K993" s="36"/>
      <c r="L993" s="36"/>
      <c r="M993" s="36"/>
    </row>
    <row r="994" spans="1:13" x14ac:dyDescent="0.4">
      <c r="A994" s="36"/>
      <c r="B994" s="36"/>
      <c r="C994" s="36"/>
      <c r="D994" s="36"/>
      <c r="E994" s="36"/>
      <c r="F994" s="36"/>
      <c r="G994" s="36"/>
      <c r="H994" s="36"/>
      <c r="I994" s="36"/>
      <c r="J994" s="36"/>
      <c r="K994" s="36"/>
      <c r="L994" s="36"/>
      <c r="M994" s="36"/>
    </row>
    <row r="995" spans="1:13" x14ac:dyDescent="0.4">
      <c r="A995" s="36"/>
      <c r="B995" s="36"/>
      <c r="C995" s="36"/>
      <c r="D995" s="36"/>
      <c r="E995" s="36"/>
      <c r="F995" s="36"/>
      <c r="G995" s="36"/>
      <c r="H995" s="36"/>
      <c r="I995" s="36"/>
      <c r="J995" s="36"/>
      <c r="K995" s="36"/>
      <c r="L995" s="36"/>
      <c r="M995" s="36"/>
    </row>
    <row r="996" spans="1:13" x14ac:dyDescent="0.4">
      <c r="A996" s="36"/>
      <c r="B996" s="36"/>
      <c r="C996" s="36"/>
      <c r="D996" s="36"/>
      <c r="E996" s="36"/>
      <c r="F996" s="36"/>
      <c r="G996" s="36"/>
      <c r="H996" s="36"/>
      <c r="I996" s="36"/>
      <c r="J996" s="36"/>
      <c r="K996" s="36"/>
      <c r="L996" s="36"/>
      <c r="M996" s="36"/>
    </row>
    <row r="997" spans="1:13" x14ac:dyDescent="0.4">
      <c r="A997" s="36"/>
      <c r="B997" s="36"/>
      <c r="C997" s="36"/>
      <c r="D997" s="36"/>
      <c r="E997" s="36"/>
      <c r="F997" s="36"/>
      <c r="G997" s="36"/>
      <c r="H997" s="36"/>
      <c r="I997" s="36"/>
      <c r="J997" s="36"/>
      <c r="K997" s="36"/>
      <c r="L997" s="36"/>
      <c r="M997" s="36"/>
    </row>
    <row r="998" spans="1:13" x14ac:dyDescent="0.4">
      <c r="A998" s="36"/>
      <c r="B998" s="36"/>
      <c r="C998" s="36"/>
      <c r="D998" s="36"/>
      <c r="E998" s="36"/>
      <c r="F998" s="36"/>
      <c r="G998" s="36"/>
      <c r="H998" s="36"/>
      <c r="I998" s="36"/>
      <c r="J998" s="36"/>
      <c r="K998" s="36"/>
      <c r="L998" s="36"/>
      <c r="M998" s="36"/>
    </row>
    <row r="999" spans="1:13" x14ac:dyDescent="0.4">
      <c r="A999" s="36"/>
      <c r="B999" s="36"/>
      <c r="C999" s="36"/>
      <c r="D999" s="36"/>
      <c r="E999" s="36"/>
      <c r="F999" s="36"/>
      <c r="G999" s="36"/>
      <c r="H999" s="36"/>
      <c r="I999" s="36"/>
      <c r="J999" s="36"/>
      <c r="K999" s="36"/>
      <c r="L999" s="36"/>
      <c r="M999" s="36"/>
    </row>
    <row r="1000" spans="1:13" x14ac:dyDescent="0.4">
      <c r="A1000" s="36"/>
      <c r="B1000" s="36"/>
      <c r="C1000" s="36"/>
      <c r="D1000" s="36"/>
      <c r="E1000" s="36"/>
      <c r="F1000" s="36"/>
      <c r="G1000" s="36"/>
      <c r="H1000" s="36"/>
      <c r="I1000" s="36"/>
      <c r="J1000" s="36"/>
      <c r="K1000" s="36"/>
      <c r="L1000" s="36"/>
      <c r="M1000" s="36"/>
    </row>
    <row r="1001" spans="1:13" x14ac:dyDescent="0.4">
      <c r="A1001" s="36"/>
      <c r="B1001" s="36"/>
      <c r="C1001" s="36"/>
      <c r="D1001" s="36"/>
      <c r="E1001" s="36"/>
      <c r="F1001" s="36"/>
      <c r="G1001" s="36"/>
      <c r="H1001" s="36"/>
      <c r="I1001" s="36"/>
      <c r="J1001" s="36"/>
      <c r="K1001" s="36"/>
      <c r="L1001" s="36"/>
      <c r="M1001" s="36"/>
    </row>
    <row r="1002" spans="1:13" x14ac:dyDescent="0.4">
      <c r="A1002" s="36"/>
      <c r="B1002" s="36"/>
      <c r="C1002" s="36"/>
      <c r="D1002" s="36"/>
      <c r="E1002" s="36"/>
      <c r="F1002" s="36"/>
      <c r="G1002" s="36"/>
      <c r="H1002" s="36"/>
      <c r="I1002" s="36"/>
      <c r="J1002" s="36"/>
      <c r="K1002" s="36"/>
      <c r="L1002" s="36"/>
      <c r="M1002" s="36"/>
    </row>
    <row r="1003" spans="1:13" x14ac:dyDescent="0.4">
      <c r="A1003" s="36"/>
      <c r="B1003" s="36"/>
      <c r="C1003" s="36"/>
      <c r="D1003" s="36"/>
      <c r="E1003" s="36"/>
      <c r="F1003" s="36"/>
      <c r="G1003" s="36"/>
      <c r="H1003" s="36"/>
      <c r="I1003" s="36"/>
      <c r="J1003" s="36"/>
      <c r="K1003" s="36"/>
      <c r="L1003" s="36"/>
      <c r="M1003" s="36"/>
    </row>
    <row r="1004" spans="1:13" x14ac:dyDescent="0.4">
      <c r="A1004" s="36"/>
      <c r="B1004" s="36"/>
      <c r="C1004" s="36"/>
      <c r="D1004" s="36"/>
      <c r="E1004" s="36"/>
      <c r="F1004" s="36"/>
      <c r="G1004" s="36"/>
      <c r="H1004" s="36"/>
      <c r="I1004" s="36"/>
      <c r="J1004" s="36"/>
      <c r="K1004" s="36"/>
      <c r="L1004" s="36"/>
      <c r="M1004" s="36"/>
    </row>
    <row r="1005" spans="1:13" x14ac:dyDescent="0.4">
      <c r="A1005" s="36"/>
      <c r="B1005" s="36"/>
      <c r="C1005" s="36"/>
      <c r="D1005" s="36"/>
      <c r="E1005" s="36"/>
      <c r="F1005" s="36"/>
      <c r="G1005" s="36"/>
      <c r="H1005" s="36"/>
      <c r="I1005" s="36"/>
      <c r="J1005" s="36"/>
      <c r="K1005" s="36"/>
      <c r="L1005" s="36"/>
      <c r="M1005" s="36"/>
    </row>
    <row r="1006" spans="1:13" x14ac:dyDescent="0.4">
      <c r="A1006" s="36"/>
      <c r="B1006" s="36"/>
      <c r="C1006" s="36"/>
      <c r="D1006" s="36"/>
      <c r="E1006" s="36"/>
      <c r="F1006" s="36"/>
      <c r="G1006" s="36"/>
      <c r="H1006" s="36"/>
      <c r="I1006" s="36"/>
      <c r="J1006" s="36"/>
      <c r="K1006" s="36"/>
      <c r="L1006" s="36"/>
      <c r="M1006" s="36"/>
    </row>
    <row r="1007" spans="1:13" x14ac:dyDescent="0.4">
      <c r="A1007" s="36"/>
      <c r="B1007" s="36"/>
      <c r="C1007" s="36"/>
      <c r="D1007" s="36"/>
      <c r="E1007" s="36"/>
      <c r="F1007" s="36"/>
      <c r="G1007" s="36"/>
      <c r="H1007" s="36"/>
      <c r="I1007" s="36"/>
      <c r="J1007" s="36"/>
      <c r="K1007" s="36"/>
      <c r="L1007" s="36"/>
      <c r="M1007" s="36"/>
    </row>
    <row r="1008" spans="1:13" x14ac:dyDescent="0.4">
      <c r="A1008" s="36"/>
      <c r="B1008" s="36"/>
      <c r="C1008" s="36"/>
      <c r="D1008" s="36"/>
      <c r="E1008" s="36"/>
      <c r="F1008" s="36"/>
      <c r="G1008" s="36"/>
      <c r="H1008" s="36"/>
      <c r="I1008" s="36"/>
      <c r="J1008" s="36"/>
      <c r="K1008" s="36"/>
      <c r="L1008" s="36"/>
      <c r="M1008" s="36"/>
    </row>
    <row r="1009" spans="1:13" x14ac:dyDescent="0.4">
      <c r="A1009" s="36"/>
      <c r="B1009" s="36"/>
      <c r="C1009" s="36"/>
      <c r="D1009" s="36"/>
      <c r="E1009" s="36"/>
      <c r="F1009" s="36"/>
      <c r="G1009" s="36"/>
      <c r="H1009" s="36"/>
      <c r="I1009" s="36"/>
      <c r="J1009" s="36"/>
      <c r="K1009" s="36"/>
      <c r="L1009" s="36"/>
      <c r="M1009" s="36"/>
    </row>
    <row r="1010" spans="1:13" x14ac:dyDescent="0.4">
      <c r="A1010" s="36"/>
      <c r="B1010" s="36"/>
      <c r="C1010" s="36"/>
      <c r="D1010" s="36"/>
      <c r="E1010" s="36"/>
      <c r="F1010" s="36"/>
      <c r="G1010" s="36"/>
      <c r="H1010" s="36"/>
      <c r="I1010" s="36"/>
      <c r="J1010" s="36"/>
      <c r="K1010" s="36"/>
      <c r="L1010" s="36"/>
      <c r="M1010" s="36"/>
    </row>
    <row r="1011" spans="1:13" x14ac:dyDescent="0.4">
      <c r="A1011" s="36"/>
      <c r="B1011" s="36"/>
      <c r="C1011" s="36"/>
      <c r="D1011" s="36"/>
      <c r="E1011" s="36"/>
      <c r="F1011" s="36"/>
      <c r="G1011" s="36"/>
      <c r="H1011" s="36"/>
      <c r="I1011" s="36"/>
      <c r="J1011" s="36"/>
      <c r="K1011" s="36"/>
      <c r="L1011" s="36"/>
      <c r="M1011" s="36"/>
    </row>
    <row r="1012" spans="1:13" x14ac:dyDescent="0.4">
      <c r="A1012" s="36"/>
      <c r="B1012" s="36"/>
      <c r="C1012" s="36"/>
      <c r="D1012" s="36"/>
      <c r="E1012" s="36"/>
      <c r="F1012" s="36"/>
      <c r="G1012" s="36"/>
      <c r="H1012" s="36"/>
      <c r="I1012" s="36"/>
      <c r="J1012" s="36"/>
      <c r="K1012" s="36"/>
      <c r="L1012" s="36"/>
      <c r="M1012" s="36"/>
    </row>
    <row r="1013" spans="1:13" x14ac:dyDescent="0.4">
      <c r="A1013" s="36"/>
      <c r="B1013" s="36"/>
      <c r="C1013" s="36"/>
      <c r="D1013" s="36"/>
      <c r="E1013" s="36"/>
      <c r="F1013" s="36"/>
      <c r="G1013" s="36"/>
      <c r="H1013" s="36"/>
      <c r="I1013" s="36"/>
      <c r="J1013" s="36"/>
      <c r="K1013" s="36"/>
      <c r="L1013" s="36"/>
      <c r="M1013" s="36"/>
    </row>
    <row r="1014" spans="1:13" x14ac:dyDescent="0.4">
      <c r="A1014" s="36"/>
      <c r="B1014" s="36"/>
      <c r="C1014" s="36"/>
      <c r="D1014" s="36"/>
      <c r="E1014" s="36"/>
      <c r="F1014" s="36"/>
      <c r="G1014" s="36"/>
      <c r="H1014" s="36"/>
      <c r="I1014" s="36"/>
      <c r="J1014" s="36"/>
      <c r="K1014" s="36"/>
      <c r="L1014" s="36"/>
      <c r="M1014" s="36"/>
    </row>
    <row r="1015" spans="1:13" x14ac:dyDescent="0.4">
      <c r="A1015" s="36"/>
      <c r="B1015" s="36"/>
      <c r="C1015" s="36"/>
      <c r="D1015" s="36"/>
      <c r="E1015" s="36"/>
      <c r="F1015" s="36"/>
      <c r="G1015" s="36"/>
      <c r="H1015" s="36"/>
      <c r="I1015" s="36"/>
      <c r="J1015" s="36"/>
      <c r="K1015" s="36"/>
      <c r="L1015" s="36"/>
      <c r="M1015" s="36"/>
    </row>
    <row r="1016" spans="1:13" x14ac:dyDescent="0.4">
      <c r="A1016" s="36"/>
      <c r="B1016" s="36"/>
      <c r="C1016" s="36"/>
      <c r="D1016" s="36"/>
      <c r="E1016" s="36"/>
      <c r="F1016" s="36"/>
      <c r="G1016" s="36"/>
      <c r="H1016" s="36"/>
      <c r="I1016" s="36"/>
      <c r="J1016" s="36"/>
      <c r="K1016" s="36"/>
      <c r="L1016" s="36"/>
      <c r="M1016" s="36"/>
    </row>
    <row r="1017" spans="1:13" x14ac:dyDescent="0.4">
      <c r="A1017" s="36"/>
      <c r="B1017" s="36"/>
      <c r="C1017" s="36"/>
      <c r="D1017" s="36"/>
      <c r="E1017" s="36"/>
      <c r="F1017" s="36"/>
      <c r="G1017" s="36"/>
      <c r="H1017" s="36"/>
      <c r="I1017" s="36"/>
      <c r="J1017" s="36"/>
      <c r="K1017" s="36"/>
      <c r="L1017" s="36"/>
      <c r="M1017" s="36"/>
    </row>
    <row r="1018" spans="1:13" x14ac:dyDescent="0.4">
      <c r="A1018" s="36"/>
      <c r="B1018" s="36"/>
      <c r="C1018" s="36"/>
      <c r="D1018" s="36"/>
      <c r="E1018" s="36"/>
      <c r="F1018" s="36"/>
      <c r="G1018" s="36"/>
      <c r="H1018" s="36"/>
      <c r="I1018" s="36"/>
      <c r="J1018" s="36"/>
      <c r="K1018" s="36"/>
      <c r="L1018" s="36"/>
      <c r="M1018" s="36"/>
    </row>
    <row r="1019" spans="1:13" x14ac:dyDescent="0.4">
      <c r="A1019" s="36"/>
      <c r="B1019" s="36"/>
      <c r="C1019" s="36"/>
      <c r="D1019" s="36"/>
      <c r="E1019" s="36"/>
      <c r="F1019" s="36"/>
      <c r="G1019" s="36"/>
      <c r="H1019" s="36"/>
      <c r="I1019" s="36"/>
      <c r="J1019" s="36"/>
      <c r="K1019" s="36"/>
      <c r="L1019" s="36"/>
      <c r="M1019" s="36"/>
    </row>
    <row r="1020" spans="1:13" x14ac:dyDescent="0.4">
      <c r="A1020" s="36"/>
      <c r="B1020" s="36"/>
      <c r="C1020" s="36"/>
      <c r="D1020" s="36"/>
      <c r="E1020" s="36"/>
      <c r="F1020" s="36"/>
      <c r="G1020" s="36"/>
      <c r="H1020" s="36"/>
      <c r="I1020" s="36"/>
      <c r="J1020" s="36"/>
      <c r="K1020" s="36"/>
      <c r="L1020" s="36"/>
      <c r="M1020" s="36"/>
    </row>
    <row r="1021" spans="1:13" x14ac:dyDescent="0.4">
      <c r="A1021" s="36"/>
      <c r="B1021" s="36"/>
      <c r="C1021" s="36"/>
      <c r="D1021" s="36"/>
      <c r="E1021" s="36"/>
      <c r="F1021" s="36"/>
      <c r="G1021" s="36"/>
      <c r="H1021" s="36"/>
      <c r="I1021" s="36"/>
      <c r="J1021" s="36"/>
      <c r="K1021" s="36"/>
      <c r="L1021" s="36"/>
      <c r="M1021" s="36"/>
    </row>
    <row r="1022" spans="1:13" x14ac:dyDescent="0.4">
      <c r="A1022" s="36"/>
      <c r="B1022" s="36"/>
      <c r="C1022" s="36"/>
      <c r="D1022" s="36"/>
      <c r="E1022" s="36"/>
      <c r="F1022" s="36"/>
      <c r="G1022" s="36"/>
      <c r="H1022" s="36"/>
      <c r="I1022" s="36"/>
      <c r="J1022" s="36"/>
      <c r="K1022" s="36"/>
      <c r="L1022" s="36"/>
      <c r="M1022" s="36"/>
    </row>
    <row r="1023" spans="1:13" x14ac:dyDescent="0.4">
      <c r="A1023" s="36"/>
      <c r="B1023" s="36"/>
      <c r="C1023" s="36"/>
      <c r="D1023" s="36"/>
      <c r="E1023" s="36"/>
      <c r="F1023" s="36"/>
      <c r="G1023" s="36"/>
      <c r="H1023" s="36"/>
      <c r="I1023" s="36"/>
      <c r="J1023" s="36"/>
      <c r="K1023" s="36"/>
      <c r="L1023" s="36"/>
      <c r="M1023" s="36"/>
    </row>
    <row r="1024" spans="1:13" x14ac:dyDescent="0.4">
      <c r="A1024" s="36"/>
      <c r="B1024" s="36"/>
      <c r="C1024" s="36"/>
      <c r="D1024" s="36"/>
      <c r="E1024" s="36"/>
      <c r="F1024" s="36"/>
      <c r="G1024" s="36"/>
      <c r="H1024" s="36"/>
      <c r="I1024" s="36"/>
      <c r="J1024" s="36"/>
      <c r="K1024" s="36"/>
      <c r="L1024" s="36"/>
      <c r="M1024" s="36"/>
    </row>
    <row r="1025" spans="1:13" x14ac:dyDescent="0.4">
      <c r="A1025" s="36"/>
      <c r="B1025" s="36"/>
      <c r="C1025" s="36"/>
      <c r="D1025" s="36"/>
      <c r="E1025" s="36"/>
      <c r="F1025" s="36"/>
      <c r="G1025" s="36"/>
      <c r="H1025" s="36"/>
      <c r="I1025" s="36"/>
      <c r="J1025" s="36"/>
      <c r="K1025" s="36"/>
      <c r="L1025" s="36"/>
      <c r="M1025" s="36"/>
    </row>
    <row r="1026" spans="1:13" x14ac:dyDescent="0.4">
      <c r="A1026" s="36"/>
      <c r="B1026" s="36"/>
      <c r="C1026" s="36"/>
      <c r="D1026" s="36"/>
      <c r="E1026" s="36"/>
      <c r="F1026" s="36"/>
      <c r="G1026" s="36"/>
      <c r="H1026" s="36"/>
      <c r="I1026" s="36"/>
      <c r="J1026" s="36"/>
      <c r="K1026" s="36"/>
      <c r="L1026" s="36"/>
      <c r="M1026" s="36"/>
    </row>
    <row r="1027" spans="1:13" x14ac:dyDescent="0.4">
      <c r="A1027" s="36"/>
      <c r="B1027" s="36"/>
      <c r="C1027" s="36"/>
      <c r="D1027" s="36"/>
      <c r="E1027" s="36"/>
      <c r="F1027" s="36"/>
      <c r="G1027" s="36"/>
      <c r="H1027" s="36"/>
      <c r="I1027" s="36"/>
      <c r="J1027" s="36"/>
      <c r="K1027" s="36"/>
      <c r="L1027" s="36"/>
      <c r="M1027" s="36"/>
    </row>
    <row r="1028" spans="1:13" x14ac:dyDescent="0.4">
      <c r="A1028" s="36"/>
      <c r="B1028" s="36"/>
      <c r="C1028" s="36"/>
      <c r="D1028" s="36"/>
      <c r="E1028" s="36"/>
      <c r="F1028" s="36"/>
      <c r="G1028" s="36"/>
      <c r="H1028" s="36"/>
      <c r="I1028" s="36"/>
      <c r="J1028" s="36"/>
      <c r="K1028" s="36"/>
      <c r="L1028" s="36"/>
      <c r="M1028" s="36"/>
    </row>
    <row r="1029" spans="1:13" x14ac:dyDescent="0.4">
      <c r="A1029" s="36"/>
      <c r="B1029" s="36"/>
      <c r="C1029" s="36"/>
      <c r="D1029" s="36"/>
      <c r="E1029" s="36"/>
      <c r="F1029" s="36"/>
      <c r="G1029" s="36"/>
      <c r="H1029" s="36"/>
      <c r="I1029" s="36"/>
      <c r="J1029" s="36"/>
      <c r="K1029" s="36"/>
      <c r="L1029" s="36"/>
      <c r="M1029" s="36"/>
    </row>
    <row r="1030" spans="1:13" x14ac:dyDescent="0.4">
      <c r="A1030" s="36"/>
      <c r="B1030" s="36"/>
      <c r="C1030" s="36"/>
      <c r="D1030" s="36"/>
      <c r="E1030" s="36"/>
      <c r="F1030" s="36"/>
      <c r="G1030" s="36"/>
      <c r="H1030" s="36"/>
      <c r="I1030" s="36"/>
      <c r="J1030" s="36"/>
      <c r="K1030" s="36"/>
      <c r="L1030" s="36"/>
      <c r="M1030" s="36"/>
    </row>
    <row r="1031" spans="1:13" x14ac:dyDescent="0.4">
      <c r="A1031" s="36"/>
      <c r="B1031" s="36"/>
      <c r="C1031" s="36"/>
      <c r="D1031" s="36"/>
      <c r="E1031" s="36"/>
      <c r="F1031" s="36"/>
      <c r="G1031" s="36"/>
      <c r="H1031" s="36"/>
      <c r="I1031" s="36"/>
      <c r="J1031" s="36"/>
      <c r="K1031" s="36"/>
      <c r="L1031" s="36"/>
      <c r="M1031" s="36"/>
    </row>
    <row r="1032" spans="1:13" x14ac:dyDescent="0.4">
      <c r="A1032" s="36"/>
      <c r="B1032" s="36"/>
      <c r="C1032" s="36"/>
      <c r="D1032" s="36"/>
      <c r="E1032" s="36"/>
      <c r="F1032" s="36"/>
      <c r="G1032" s="36"/>
      <c r="H1032" s="36"/>
      <c r="I1032" s="36"/>
      <c r="J1032" s="36"/>
      <c r="K1032" s="36"/>
      <c r="L1032" s="36"/>
      <c r="M1032" s="36"/>
    </row>
    <row r="1033" spans="1:13" x14ac:dyDescent="0.4">
      <c r="A1033" s="36"/>
      <c r="B1033" s="36"/>
      <c r="C1033" s="36"/>
      <c r="D1033" s="36"/>
      <c r="E1033" s="36"/>
      <c r="F1033" s="36"/>
      <c r="G1033" s="36"/>
      <c r="H1033" s="36"/>
      <c r="I1033" s="36"/>
      <c r="J1033" s="36"/>
      <c r="K1033" s="36"/>
      <c r="L1033" s="36"/>
      <c r="M1033" s="36"/>
    </row>
    <row r="1034" spans="1:13" x14ac:dyDescent="0.4">
      <c r="A1034" s="36"/>
      <c r="B1034" s="36"/>
      <c r="C1034" s="36"/>
      <c r="D1034" s="36"/>
      <c r="E1034" s="36"/>
      <c r="F1034" s="36"/>
      <c r="G1034" s="36"/>
      <c r="H1034" s="36"/>
      <c r="I1034" s="36"/>
      <c r="J1034" s="36"/>
      <c r="K1034" s="36"/>
      <c r="L1034" s="36"/>
      <c r="M1034" s="36"/>
    </row>
    <row r="1035" spans="1:13" x14ac:dyDescent="0.4">
      <c r="A1035" s="36"/>
      <c r="B1035" s="36"/>
      <c r="C1035" s="36"/>
      <c r="D1035" s="36"/>
      <c r="E1035" s="36"/>
      <c r="F1035" s="36"/>
      <c r="G1035" s="36"/>
      <c r="H1035" s="36"/>
      <c r="I1035" s="36"/>
      <c r="J1035" s="36"/>
      <c r="K1035" s="36"/>
      <c r="L1035" s="36"/>
      <c r="M1035" s="36"/>
    </row>
    <row r="1036" spans="1:13" x14ac:dyDescent="0.4">
      <c r="A1036" s="36"/>
      <c r="B1036" s="36"/>
      <c r="C1036" s="36"/>
      <c r="D1036" s="36"/>
      <c r="E1036" s="36"/>
      <c r="F1036" s="36"/>
      <c r="G1036" s="36"/>
      <c r="H1036" s="36"/>
      <c r="I1036" s="36"/>
      <c r="J1036" s="36"/>
      <c r="K1036" s="36"/>
      <c r="L1036" s="36"/>
      <c r="M1036" s="36"/>
    </row>
    <row r="1037" spans="1:13" x14ac:dyDescent="0.4">
      <c r="A1037" s="36"/>
      <c r="B1037" s="36"/>
      <c r="C1037" s="36"/>
      <c r="D1037" s="36"/>
      <c r="E1037" s="36"/>
      <c r="F1037" s="36"/>
      <c r="G1037" s="36"/>
      <c r="H1037" s="36"/>
      <c r="I1037" s="36"/>
      <c r="J1037" s="36"/>
      <c r="K1037" s="36"/>
      <c r="L1037" s="36"/>
      <c r="M1037" s="36"/>
    </row>
    <row r="1038" spans="1:13" x14ac:dyDescent="0.4">
      <c r="A1038" s="36"/>
      <c r="B1038" s="36"/>
      <c r="C1038" s="36"/>
      <c r="D1038" s="36"/>
      <c r="E1038" s="36"/>
      <c r="F1038" s="36"/>
      <c r="G1038" s="36"/>
      <c r="H1038" s="36"/>
      <c r="I1038" s="36"/>
      <c r="J1038" s="36"/>
      <c r="K1038" s="36"/>
      <c r="L1038" s="36"/>
      <c r="M1038" s="36"/>
    </row>
    <row r="1039" spans="1:13" x14ac:dyDescent="0.4">
      <c r="A1039" s="36"/>
      <c r="B1039" s="36"/>
      <c r="C1039" s="36"/>
      <c r="D1039" s="36"/>
      <c r="E1039" s="36"/>
      <c r="F1039" s="36"/>
      <c r="G1039" s="36"/>
      <c r="H1039" s="36"/>
      <c r="I1039" s="36"/>
      <c r="J1039" s="36"/>
      <c r="K1039" s="36"/>
      <c r="L1039" s="36"/>
      <c r="M1039" s="36"/>
    </row>
    <row r="1040" spans="1:13" x14ac:dyDescent="0.4">
      <c r="A1040" s="36"/>
      <c r="B1040" s="36"/>
      <c r="C1040" s="36"/>
      <c r="D1040" s="36"/>
      <c r="E1040" s="36"/>
      <c r="F1040" s="36"/>
      <c r="G1040" s="36"/>
      <c r="H1040" s="36"/>
      <c r="I1040" s="36"/>
      <c r="J1040" s="36"/>
      <c r="K1040" s="36"/>
      <c r="L1040" s="36"/>
      <c r="M1040" s="36"/>
    </row>
    <row r="1041" spans="1:13" x14ac:dyDescent="0.4">
      <c r="A1041" s="36"/>
      <c r="B1041" s="36"/>
      <c r="C1041" s="36"/>
      <c r="D1041" s="36"/>
      <c r="E1041" s="36"/>
      <c r="F1041" s="36"/>
      <c r="G1041" s="36"/>
      <c r="H1041" s="36"/>
      <c r="I1041" s="36"/>
      <c r="J1041" s="36"/>
      <c r="K1041" s="36"/>
      <c r="L1041" s="36"/>
      <c r="M1041" s="36"/>
    </row>
    <row r="1042" spans="1:13" x14ac:dyDescent="0.4">
      <c r="A1042" s="36"/>
      <c r="B1042" s="36"/>
      <c r="C1042" s="36"/>
      <c r="D1042" s="36"/>
      <c r="E1042" s="36"/>
      <c r="F1042" s="36"/>
      <c r="G1042" s="36"/>
      <c r="H1042" s="36"/>
      <c r="I1042" s="36"/>
      <c r="J1042" s="36"/>
      <c r="K1042" s="36"/>
      <c r="L1042" s="36"/>
      <c r="M1042" s="36"/>
    </row>
    <row r="1043" spans="1:13" x14ac:dyDescent="0.4">
      <c r="A1043" s="36"/>
      <c r="B1043" s="36"/>
      <c r="C1043" s="36"/>
      <c r="D1043" s="36"/>
      <c r="E1043" s="36"/>
      <c r="F1043" s="36"/>
      <c r="G1043" s="36"/>
      <c r="H1043" s="36"/>
      <c r="I1043" s="36"/>
      <c r="J1043" s="36"/>
      <c r="K1043" s="36"/>
      <c r="L1043" s="36"/>
      <c r="M1043" s="36"/>
    </row>
    <row r="1044" spans="1:13" x14ac:dyDescent="0.4">
      <c r="A1044" s="36"/>
      <c r="B1044" s="36"/>
      <c r="C1044" s="36"/>
      <c r="D1044" s="36"/>
      <c r="E1044" s="36"/>
      <c r="F1044" s="36"/>
      <c r="G1044" s="36"/>
      <c r="H1044" s="36"/>
      <c r="I1044" s="36"/>
      <c r="J1044" s="36"/>
      <c r="K1044" s="36"/>
      <c r="L1044" s="36"/>
      <c r="M1044" s="36"/>
    </row>
    <row r="1045" spans="1:13" x14ac:dyDescent="0.4">
      <c r="A1045" s="36"/>
      <c r="B1045" s="36"/>
      <c r="C1045" s="36"/>
      <c r="D1045" s="36"/>
      <c r="E1045" s="36"/>
      <c r="F1045" s="36"/>
      <c r="G1045" s="36"/>
      <c r="H1045" s="36"/>
      <c r="I1045" s="36"/>
      <c r="J1045" s="36"/>
      <c r="K1045" s="36"/>
      <c r="L1045" s="36"/>
      <c r="M1045" s="36"/>
    </row>
    <row r="1046" spans="1:13" x14ac:dyDescent="0.4">
      <c r="A1046" s="36"/>
      <c r="B1046" s="36"/>
      <c r="C1046" s="36"/>
      <c r="D1046" s="36"/>
      <c r="E1046" s="36"/>
      <c r="F1046" s="36"/>
      <c r="G1046" s="36"/>
      <c r="H1046" s="36"/>
      <c r="I1046" s="36"/>
      <c r="J1046" s="36"/>
      <c r="K1046" s="36"/>
      <c r="L1046" s="36"/>
      <c r="M1046" s="36"/>
    </row>
    <row r="1047" spans="1:13" x14ac:dyDescent="0.4">
      <c r="A1047" s="36"/>
      <c r="B1047" s="36"/>
      <c r="C1047" s="36"/>
      <c r="D1047" s="36"/>
      <c r="E1047" s="36"/>
      <c r="F1047" s="36"/>
      <c r="G1047" s="36"/>
      <c r="H1047" s="36"/>
      <c r="I1047" s="36"/>
      <c r="J1047" s="36"/>
      <c r="K1047" s="36"/>
      <c r="L1047" s="36"/>
      <c r="M1047" s="36"/>
    </row>
    <row r="1048" spans="1:13" x14ac:dyDescent="0.4">
      <c r="A1048" s="36"/>
      <c r="B1048" s="36"/>
      <c r="C1048" s="36"/>
      <c r="D1048" s="36"/>
      <c r="E1048" s="36"/>
      <c r="F1048" s="36"/>
      <c r="G1048" s="36"/>
      <c r="H1048" s="36"/>
      <c r="I1048" s="36"/>
      <c r="J1048" s="36"/>
      <c r="K1048" s="36"/>
      <c r="L1048" s="36"/>
      <c r="M1048" s="36"/>
    </row>
    <row r="1049" spans="1:13" x14ac:dyDescent="0.4">
      <c r="A1049" s="36"/>
      <c r="B1049" s="36"/>
      <c r="C1049" s="36"/>
      <c r="D1049" s="36"/>
      <c r="E1049" s="36"/>
      <c r="F1049" s="36"/>
      <c r="G1049" s="36"/>
      <c r="H1049" s="36"/>
      <c r="I1049" s="36"/>
      <c r="J1049" s="36"/>
      <c r="K1049" s="36"/>
      <c r="L1049" s="36"/>
      <c r="M1049" s="36"/>
    </row>
    <row r="1050" spans="1:13" x14ac:dyDescent="0.4">
      <c r="A1050" s="36"/>
      <c r="B1050" s="36"/>
      <c r="C1050" s="36"/>
      <c r="D1050" s="36"/>
      <c r="E1050" s="36"/>
      <c r="F1050" s="36"/>
      <c r="G1050" s="36"/>
      <c r="H1050" s="36"/>
      <c r="I1050" s="36"/>
      <c r="J1050" s="36"/>
      <c r="K1050" s="36"/>
      <c r="L1050" s="36"/>
      <c r="M1050" s="36"/>
    </row>
    <row r="1051" spans="1:13" x14ac:dyDescent="0.4">
      <c r="A1051" s="36"/>
      <c r="B1051" s="36"/>
      <c r="C1051" s="36"/>
      <c r="D1051" s="36"/>
      <c r="E1051" s="36"/>
      <c r="F1051" s="36"/>
      <c r="G1051" s="36"/>
      <c r="H1051" s="36"/>
      <c r="I1051" s="36"/>
      <c r="J1051" s="36"/>
      <c r="K1051" s="36"/>
      <c r="L1051" s="36"/>
      <c r="M1051" s="36"/>
    </row>
    <row r="1052" spans="1:13" x14ac:dyDescent="0.4">
      <c r="A1052" s="36"/>
      <c r="B1052" s="36"/>
      <c r="C1052" s="36"/>
      <c r="D1052" s="36"/>
      <c r="E1052" s="36"/>
      <c r="F1052" s="36"/>
      <c r="G1052" s="36"/>
      <c r="H1052" s="36"/>
      <c r="I1052" s="36"/>
      <c r="J1052" s="36"/>
      <c r="K1052" s="36"/>
      <c r="L1052" s="36"/>
      <c r="M1052" s="36"/>
    </row>
    <row r="1053" spans="1:13" x14ac:dyDescent="0.4">
      <c r="A1053" s="36"/>
      <c r="B1053" s="36"/>
      <c r="C1053" s="36"/>
      <c r="D1053" s="36"/>
      <c r="E1053" s="36"/>
      <c r="F1053" s="36"/>
      <c r="G1053" s="36"/>
      <c r="H1053" s="36"/>
      <c r="I1053" s="36"/>
      <c r="J1053" s="36"/>
      <c r="K1053" s="36"/>
      <c r="L1053" s="36"/>
      <c r="M1053" s="36"/>
    </row>
    <row r="1054" spans="1:13" x14ac:dyDescent="0.4">
      <c r="A1054" s="36"/>
      <c r="B1054" s="36"/>
      <c r="C1054" s="36"/>
      <c r="D1054" s="36"/>
      <c r="E1054" s="36"/>
      <c r="F1054" s="36"/>
      <c r="G1054" s="36"/>
      <c r="H1054" s="36"/>
      <c r="I1054" s="36"/>
      <c r="J1054" s="36"/>
      <c r="K1054" s="36"/>
      <c r="L1054" s="36"/>
      <c r="M1054" s="36"/>
    </row>
    <row r="1055" spans="1:13" x14ac:dyDescent="0.4">
      <c r="A1055" s="36"/>
      <c r="B1055" s="36"/>
      <c r="C1055" s="36"/>
      <c r="D1055" s="36"/>
      <c r="E1055" s="36"/>
      <c r="F1055" s="36"/>
      <c r="G1055" s="36"/>
      <c r="H1055" s="36"/>
      <c r="I1055" s="36"/>
      <c r="J1055" s="36"/>
      <c r="K1055" s="36"/>
      <c r="L1055" s="36"/>
      <c r="M1055" s="36"/>
    </row>
    <row r="1056" spans="1:13" x14ac:dyDescent="0.4">
      <c r="A1056" s="36"/>
      <c r="B1056" s="36"/>
      <c r="C1056" s="36"/>
      <c r="D1056" s="36"/>
      <c r="E1056" s="36"/>
      <c r="F1056" s="36"/>
      <c r="G1056" s="36"/>
      <c r="H1056" s="36"/>
      <c r="I1056" s="36"/>
      <c r="J1056" s="36"/>
      <c r="K1056" s="36"/>
      <c r="L1056" s="36"/>
      <c r="M1056" s="36"/>
    </row>
    <row r="1057" spans="1:13" x14ac:dyDescent="0.4">
      <c r="A1057" s="36"/>
      <c r="B1057" s="36"/>
      <c r="C1057" s="36"/>
      <c r="D1057" s="36"/>
      <c r="E1057" s="36"/>
      <c r="F1057" s="36"/>
      <c r="G1057" s="36"/>
      <c r="H1057" s="36"/>
      <c r="I1057" s="36"/>
      <c r="J1057" s="36"/>
      <c r="K1057" s="36"/>
      <c r="L1057" s="36"/>
      <c r="M1057" s="36"/>
    </row>
    <row r="1058" spans="1:13" x14ac:dyDescent="0.4">
      <c r="A1058" s="36"/>
      <c r="B1058" s="36"/>
      <c r="C1058" s="36"/>
      <c r="D1058" s="36"/>
      <c r="E1058" s="36"/>
      <c r="F1058" s="36"/>
      <c r="G1058" s="36"/>
      <c r="H1058" s="36"/>
      <c r="I1058" s="36"/>
      <c r="J1058" s="36"/>
      <c r="K1058" s="36"/>
      <c r="L1058" s="36"/>
      <c r="M1058" s="36"/>
    </row>
    <row r="1059" spans="1:13" x14ac:dyDescent="0.4">
      <c r="A1059" s="36"/>
      <c r="B1059" s="36"/>
      <c r="C1059" s="36"/>
      <c r="D1059" s="36"/>
      <c r="E1059" s="36"/>
      <c r="F1059" s="36"/>
      <c r="G1059" s="36"/>
      <c r="H1059" s="36"/>
      <c r="I1059" s="36"/>
      <c r="J1059" s="36"/>
      <c r="K1059" s="36"/>
      <c r="L1059" s="36"/>
      <c r="M1059" s="36"/>
    </row>
    <row r="1060" spans="1:13" x14ac:dyDescent="0.4">
      <c r="A1060" s="36"/>
      <c r="B1060" s="36"/>
      <c r="C1060" s="36"/>
      <c r="D1060" s="36"/>
      <c r="E1060" s="36"/>
      <c r="F1060" s="36"/>
      <c r="G1060" s="36"/>
      <c r="H1060" s="36"/>
      <c r="I1060" s="36"/>
      <c r="J1060" s="36"/>
      <c r="K1060" s="36"/>
      <c r="L1060" s="36"/>
      <c r="M1060" s="36"/>
    </row>
    <row r="1061" spans="1:13" x14ac:dyDescent="0.4">
      <c r="A1061" s="36"/>
      <c r="B1061" s="36"/>
      <c r="C1061" s="36"/>
      <c r="D1061" s="36"/>
      <c r="E1061" s="36"/>
      <c r="F1061" s="36"/>
      <c r="G1061" s="36"/>
      <c r="H1061" s="36"/>
      <c r="I1061" s="36"/>
      <c r="J1061" s="36"/>
      <c r="K1061" s="36"/>
      <c r="L1061" s="36"/>
      <c r="M1061" s="36"/>
    </row>
    <row r="1062" spans="1:13" x14ac:dyDescent="0.4">
      <c r="A1062" s="36"/>
      <c r="B1062" s="36"/>
      <c r="C1062" s="36"/>
      <c r="D1062" s="36"/>
      <c r="E1062" s="36"/>
      <c r="F1062" s="36"/>
      <c r="G1062" s="36"/>
      <c r="H1062" s="36"/>
      <c r="I1062" s="36"/>
      <c r="J1062" s="36"/>
      <c r="K1062" s="36"/>
      <c r="L1062" s="36"/>
      <c r="M1062" s="36"/>
    </row>
    <row r="1063" spans="1:13" x14ac:dyDescent="0.4">
      <c r="A1063" s="36"/>
      <c r="B1063" s="36"/>
      <c r="C1063" s="36"/>
      <c r="D1063" s="36"/>
      <c r="E1063" s="36"/>
      <c r="F1063" s="36"/>
      <c r="G1063" s="36"/>
      <c r="H1063" s="36"/>
      <c r="I1063" s="36"/>
      <c r="J1063" s="36"/>
      <c r="K1063" s="36"/>
      <c r="L1063" s="36"/>
      <c r="M1063" s="36"/>
    </row>
    <row r="1064" spans="1:13" x14ac:dyDescent="0.4">
      <c r="A1064" s="36"/>
      <c r="B1064" s="36"/>
      <c r="C1064" s="36"/>
      <c r="D1064" s="36"/>
      <c r="E1064" s="36"/>
      <c r="F1064" s="36"/>
      <c r="G1064" s="36"/>
      <c r="H1064" s="36"/>
      <c r="I1064" s="36"/>
      <c r="J1064" s="36"/>
      <c r="K1064" s="36"/>
      <c r="L1064" s="36"/>
      <c r="M1064" s="36"/>
    </row>
    <row r="1065" spans="1:13" x14ac:dyDescent="0.4">
      <c r="A1065" s="36"/>
      <c r="B1065" s="36"/>
      <c r="C1065" s="36"/>
      <c r="D1065" s="36"/>
      <c r="E1065" s="36"/>
      <c r="F1065" s="36"/>
      <c r="G1065" s="36"/>
      <c r="H1065" s="36"/>
      <c r="I1065" s="36"/>
      <c r="J1065" s="36"/>
      <c r="K1065" s="36"/>
      <c r="L1065" s="36"/>
      <c r="M1065" s="36"/>
    </row>
    <row r="1066" spans="1:13" x14ac:dyDescent="0.4">
      <c r="A1066" s="36"/>
      <c r="B1066" s="36"/>
      <c r="C1066" s="36"/>
      <c r="D1066" s="36"/>
      <c r="E1066" s="36"/>
      <c r="F1066" s="36"/>
      <c r="G1066" s="36"/>
      <c r="H1066" s="36"/>
      <c r="I1066" s="36"/>
      <c r="J1066" s="36"/>
      <c r="K1066" s="36"/>
      <c r="L1066" s="36"/>
      <c r="M1066" s="36"/>
    </row>
    <row r="1067" spans="1:13" x14ac:dyDescent="0.4">
      <c r="A1067" s="36"/>
      <c r="B1067" s="36"/>
      <c r="C1067" s="36"/>
      <c r="D1067" s="36"/>
      <c r="E1067" s="36"/>
      <c r="F1067" s="36"/>
      <c r="G1067" s="36"/>
      <c r="H1067" s="36"/>
      <c r="I1067" s="36"/>
      <c r="J1067" s="36"/>
      <c r="K1067" s="36"/>
      <c r="L1067" s="36"/>
      <c r="M1067" s="36"/>
    </row>
    <row r="1068" spans="1:13" x14ac:dyDescent="0.4">
      <c r="A1068" s="36"/>
      <c r="B1068" s="36"/>
      <c r="C1068" s="36"/>
      <c r="D1068" s="36"/>
      <c r="E1068" s="36"/>
      <c r="F1068" s="36"/>
      <c r="G1068" s="36"/>
      <c r="H1068" s="36"/>
      <c r="I1068" s="36"/>
      <c r="J1068" s="36"/>
      <c r="K1068" s="36"/>
      <c r="L1068" s="36"/>
      <c r="M1068" s="36"/>
    </row>
    <row r="1069" spans="1:13" x14ac:dyDescent="0.4">
      <c r="A1069" s="36"/>
      <c r="B1069" s="36"/>
      <c r="C1069" s="36"/>
      <c r="D1069" s="36"/>
      <c r="E1069" s="36"/>
      <c r="F1069" s="36"/>
      <c r="G1069" s="36"/>
      <c r="H1069" s="36"/>
      <c r="I1069" s="36"/>
      <c r="J1069" s="36"/>
      <c r="K1069" s="36"/>
      <c r="L1069" s="36"/>
      <c r="M1069" s="36"/>
    </row>
    <row r="1070" spans="1:13" x14ac:dyDescent="0.4">
      <c r="A1070" s="36"/>
      <c r="B1070" s="36"/>
      <c r="C1070" s="36"/>
      <c r="D1070" s="36"/>
      <c r="E1070" s="36"/>
      <c r="F1070" s="36"/>
      <c r="G1070" s="36"/>
      <c r="H1070" s="36"/>
      <c r="I1070" s="36"/>
      <c r="J1070" s="36"/>
      <c r="K1070" s="36"/>
      <c r="L1070" s="36"/>
      <c r="M1070" s="36"/>
    </row>
    <row r="1071" spans="1:13" x14ac:dyDescent="0.4">
      <c r="A1071" s="36"/>
      <c r="B1071" s="36"/>
      <c r="C1071" s="36"/>
      <c r="D1071" s="36"/>
      <c r="E1071" s="36"/>
      <c r="F1071" s="36"/>
      <c r="G1071" s="36"/>
      <c r="H1071" s="36"/>
      <c r="I1071" s="36"/>
      <c r="J1071" s="36"/>
      <c r="K1071" s="36"/>
      <c r="L1071" s="36"/>
      <c r="M1071" s="36"/>
    </row>
    <row r="1072" spans="1:13" x14ac:dyDescent="0.4">
      <c r="A1072" s="36"/>
      <c r="B1072" s="36"/>
      <c r="C1072" s="36"/>
      <c r="D1072" s="36"/>
      <c r="E1072" s="36"/>
      <c r="F1072" s="36"/>
      <c r="G1072" s="36"/>
      <c r="H1072" s="36"/>
      <c r="I1072" s="36"/>
      <c r="J1072" s="36"/>
      <c r="K1072" s="36"/>
      <c r="L1072" s="36"/>
      <c r="M1072" s="36"/>
    </row>
    <row r="1073" spans="1:13" x14ac:dyDescent="0.4">
      <c r="A1073" s="36"/>
      <c r="B1073" s="36"/>
      <c r="C1073" s="36"/>
      <c r="D1073" s="36"/>
      <c r="E1073" s="36"/>
      <c r="F1073" s="36"/>
      <c r="G1073" s="36"/>
      <c r="H1073" s="36"/>
      <c r="I1073" s="36"/>
      <c r="J1073" s="36"/>
      <c r="K1073" s="36"/>
      <c r="L1073" s="36"/>
      <c r="M1073" s="36"/>
    </row>
    <row r="1074" spans="1:13" x14ac:dyDescent="0.4">
      <c r="A1074" s="36"/>
      <c r="B1074" s="36"/>
      <c r="C1074" s="36"/>
      <c r="D1074" s="36"/>
      <c r="E1074" s="36"/>
      <c r="F1074" s="36"/>
      <c r="G1074" s="36"/>
      <c r="H1074" s="36"/>
      <c r="I1074" s="36"/>
      <c r="J1074" s="36"/>
      <c r="K1074" s="36"/>
      <c r="L1074" s="36"/>
      <c r="M1074" s="36"/>
    </row>
    <row r="1075" spans="1:13" x14ac:dyDescent="0.4">
      <c r="A1075" s="36"/>
      <c r="B1075" s="36"/>
      <c r="C1075" s="36"/>
      <c r="D1075" s="36"/>
      <c r="E1075" s="36"/>
      <c r="F1075" s="36"/>
      <c r="G1075" s="36"/>
      <c r="H1075" s="36"/>
      <c r="I1075" s="36"/>
      <c r="J1075" s="36"/>
      <c r="K1075" s="36"/>
      <c r="L1075" s="36"/>
      <c r="M1075" s="36"/>
    </row>
    <row r="1076" spans="1:13" x14ac:dyDescent="0.4">
      <c r="A1076" s="36"/>
      <c r="B1076" s="36"/>
      <c r="C1076" s="36"/>
      <c r="D1076" s="36"/>
      <c r="E1076" s="36"/>
      <c r="F1076" s="36"/>
      <c r="G1076" s="36"/>
      <c r="H1076" s="36"/>
      <c r="I1076" s="36"/>
      <c r="J1076" s="36"/>
      <c r="K1076" s="36"/>
      <c r="L1076" s="36"/>
      <c r="M1076" s="36"/>
    </row>
    <row r="1077" spans="1:13" x14ac:dyDescent="0.4">
      <c r="A1077" s="36"/>
      <c r="B1077" s="36"/>
      <c r="C1077" s="36"/>
      <c r="D1077" s="36"/>
      <c r="E1077" s="36"/>
      <c r="F1077" s="36"/>
      <c r="G1077" s="36"/>
      <c r="H1077" s="36"/>
      <c r="I1077" s="36"/>
      <c r="J1077" s="36"/>
      <c r="K1077" s="36"/>
      <c r="L1077" s="36"/>
      <c r="M1077" s="36"/>
    </row>
    <row r="1078" spans="1:13" x14ac:dyDescent="0.4">
      <c r="A1078" s="36"/>
      <c r="B1078" s="36"/>
      <c r="C1078" s="36"/>
      <c r="D1078" s="36"/>
      <c r="E1078" s="36"/>
      <c r="F1078" s="36"/>
      <c r="G1078" s="36"/>
      <c r="H1078" s="36"/>
      <c r="I1078" s="36"/>
      <c r="J1078" s="36"/>
      <c r="K1078" s="36"/>
      <c r="L1078" s="36"/>
      <c r="M1078" s="36"/>
    </row>
    <row r="1079" spans="1:13" x14ac:dyDescent="0.4">
      <c r="A1079" s="36"/>
      <c r="B1079" s="36"/>
      <c r="C1079" s="36"/>
      <c r="D1079" s="36"/>
      <c r="E1079" s="36"/>
      <c r="F1079" s="36"/>
      <c r="G1079" s="36"/>
      <c r="H1079" s="36"/>
      <c r="I1079" s="36"/>
      <c r="J1079" s="36"/>
      <c r="K1079" s="36"/>
      <c r="L1079" s="36"/>
      <c r="M1079" s="36"/>
    </row>
    <row r="1080" spans="1:13" x14ac:dyDescent="0.4">
      <c r="A1080" s="36"/>
      <c r="B1080" s="36"/>
      <c r="C1080" s="36"/>
      <c r="D1080" s="36"/>
      <c r="E1080" s="36"/>
      <c r="F1080" s="36"/>
      <c r="G1080" s="36"/>
      <c r="H1080" s="36"/>
      <c r="I1080" s="36"/>
      <c r="J1080" s="36"/>
      <c r="K1080" s="36"/>
      <c r="L1080" s="36"/>
      <c r="M1080" s="36"/>
    </row>
    <row r="1081" spans="1:13" x14ac:dyDescent="0.4">
      <c r="A1081" s="36"/>
      <c r="B1081" s="36"/>
      <c r="C1081" s="36"/>
      <c r="D1081" s="36"/>
      <c r="E1081" s="36"/>
      <c r="F1081" s="36"/>
      <c r="G1081" s="36"/>
      <c r="H1081" s="36"/>
      <c r="I1081" s="36"/>
      <c r="J1081" s="36"/>
      <c r="K1081" s="36"/>
      <c r="L1081" s="36"/>
      <c r="M1081" s="36"/>
    </row>
    <row r="1082" spans="1:13" x14ac:dyDescent="0.4">
      <c r="A1082" s="36"/>
      <c r="B1082" s="36"/>
      <c r="C1082" s="36"/>
      <c r="D1082" s="36"/>
      <c r="E1082" s="36"/>
      <c r="F1082" s="36"/>
      <c r="G1082" s="36"/>
      <c r="H1082" s="36"/>
      <c r="I1082" s="36"/>
      <c r="J1082" s="36"/>
      <c r="K1082" s="36"/>
      <c r="L1082" s="36"/>
      <c r="M1082" s="36"/>
    </row>
    <row r="1083" spans="1:13" x14ac:dyDescent="0.4">
      <c r="A1083" s="36"/>
      <c r="B1083" s="36"/>
      <c r="C1083" s="36"/>
      <c r="D1083" s="36"/>
      <c r="E1083" s="36"/>
      <c r="F1083" s="36"/>
      <c r="G1083" s="36"/>
      <c r="H1083" s="36"/>
      <c r="I1083" s="36"/>
      <c r="J1083" s="36"/>
      <c r="K1083" s="36"/>
      <c r="L1083" s="36"/>
      <c r="M1083" s="36"/>
    </row>
    <row r="1084" spans="1:13" x14ac:dyDescent="0.4">
      <c r="A1084" s="36"/>
      <c r="B1084" s="36"/>
      <c r="C1084" s="36"/>
      <c r="D1084" s="36"/>
      <c r="E1084" s="36"/>
      <c r="F1084" s="36"/>
      <c r="G1084" s="36"/>
      <c r="H1084" s="36"/>
      <c r="I1084" s="36"/>
      <c r="J1084" s="36"/>
      <c r="K1084" s="36"/>
      <c r="L1084" s="36"/>
      <c r="M1084" s="36"/>
    </row>
    <row r="1085" spans="1:13" x14ac:dyDescent="0.4">
      <c r="A1085" s="36"/>
      <c r="B1085" s="36"/>
      <c r="C1085" s="36"/>
      <c r="D1085" s="36"/>
      <c r="E1085" s="36"/>
      <c r="F1085" s="36"/>
      <c r="G1085" s="36"/>
      <c r="H1085" s="36"/>
      <c r="I1085" s="36"/>
      <c r="J1085" s="36"/>
      <c r="K1085" s="36"/>
      <c r="L1085" s="36"/>
      <c r="M1085" s="36"/>
    </row>
    <row r="1086" spans="1:13" x14ac:dyDescent="0.4">
      <c r="A1086" s="36"/>
      <c r="B1086" s="36"/>
      <c r="C1086" s="36"/>
      <c r="D1086" s="36"/>
      <c r="E1086" s="36"/>
      <c r="F1086" s="36"/>
      <c r="G1086" s="36"/>
      <c r="H1086" s="36"/>
      <c r="I1086" s="36"/>
      <c r="J1086" s="36"/>
      <c r="K1086" s="36"/>
      <c r="L1086" s="36"/>
      <c r="M1086" s="36"/>
    </row>
    <row r="1087" spans="1:13" x14ac:dyDescent="0.4">
      <c r="A1087" s="36"/>
      <c r="B1087" s="36"/>
      <c r="C1087" s="36"/>
      <c r="D1087" s="36"/>
      <c r="E1087" s="36"/>
      <c r="F1087" s="36"/>
      <c r="G1087" s="36"/>
      <c r="H1087" s="36"/>
      <c r="I1087" s="36"/>
      <c r="J1087" s="36"/>
      <c r="K1087" s="36"/>
      <c r="L1087" s="36"/>
      <c r="M1087" s="36"/>
    </row>
    <row r="1088" spans="1:13" x14ac:dyDescent="0.4">
      <c r="A1088" s="36"/>
      <c r="B1088" s="36"/>
      <c r="C1088" s="36"/>
      <c r="D1088" s="36"/>
      <c r="E1088" s="36"/>
      <c r="F1088" s="36"/>
      <c r="G1088" s="36"/>
      <c r="H1088" s="36"/>
      <c r="I1088" s="36"/>
      <c r="J1088" s="36"/>
      <c r="K1088" s="36"/>
      <c r="L1088" s="36"/>
      <c r="M1088" s="36"/>
    </row>
    <row r="1089" spans="1:13" x14ac:dyDescent="0.4">
      <c r="A1089" s="36"/>
      <c r="B1089" s="36"/>
      <c r="C1089" s="36"/>
      <c r="D1089" s="36"/>
      <c r="E1089" s="36"/>
      <c r="F1089" s="36"/>
      <c r="G1089" s="36"/>
      <c r="H1089" s="36"/>
      <c r="I1089" s="36"/>
      <c r="J1089" s="36"/>
      <c r="K1089" s="36"/>
      <c r="L1089" s="36"/>
      <c r="M1089" s="36"/>
    </row>
    <row r="1090" spans="1:13" x14ac:dyDescent="0.4">
      <c r="A1090" s="36"/>
      <c r="B1090" s="36"/>
      <c r="C1090" s="36"/>
      <c r="D1090" s="36"/>
      <c r="E1090" s="36"/>
      <c r="F1090" s="36"/>
      <c r="G1090" s="36"/>
      <c r="H1090" s="36"/>
      <c r="I1090" s="36"/>
      <c r="J1090" s="36"/>
      <c r="K1090" s="36"/>
      <c r="L1090" s="36"/>
      <c r="M1090" s="36"/>
    </row>
    <row r="1091" spans="1:13" x14ac:dyDescent="0.4">
      <c r="A1091" s="36"/>
      <c r="B1091" s="36"/>
      <c r="C1091" s="36"/>
      <c r="D1091" s="36"/>
      <c r="E1091" s="36"/>
      <c r="F1091" s="36"/>
      <c r="G1091" s="36"/>
      <c r="H1091" s="36"/>
      <c r="I1091" s="36"/>
      <c r="J1091" s="36"/>
      <c r="K1091" s="36"/>
      <c r="L1091" s="36"/>
      <c r="M1091" s="36"/>
    </row>
    <row r="1092" spans="1:13" x14ac:dyDescent="0.4">
      <c r="A1092" s="36"/>
      <c r="B1092" s="36"/>
      <c r="C1092" s="36"/>
      <c r="D1092" s="36"/>
      <c r="E1092" s="36"/>
      <c r="F1092" s="36"/>
      <c r="G1092" s="36"/>
      <c r="H1092" s="36"/>
      <c r="I1092" s="36"/>
      <c r="J1092" s="36"/>
      <c r="K1092" s="36"/>
      <c r="L1092" s="36"/>
      <c r="M1092" s="36"/>
    </row>
    <row r="1093" spans="1:13" x14ac:dyDescent="0.4">
      <c r="A1093" s="36"/>
      <c r="B1093" s="36"/>
      <c r="C1093" s="36"/>
      <c r="D1093" s="36"/>
      <c r="E1093" s="36"/>
      <c r="F1093" s="36"/>
      <c r="G1093" s="36"/>
      <c r="H1093" s="36"/>
      <c r="I1093" s="36"/>
      <c r="J1093" s="36"/>
      <c r="K1093" s="36"/>
      <c r="L1093" s="36"/>
      <c r="M1093" s="36"/>
    </row>
    <row r="1094" spans="1:13" x14ac:dyDescent="0.4">
      <c r="A1094" s="36"/>
      <c r="B1094" s="36"/>
      <c r="C1094" s="36"/>
      <c r="D1094" s="36"/>
      <c r="E1094" s="36"/>
      <c r="F1094" s="36"/>
      <c r="G1094" s="36"/>
      <c r="H1094" s="36"/>
      <c r="I1094" s="36"/>
      <c r="J1094" s="36"/>
      <c r="K1094" s="36"/>
      <c r="L1094" s="36"/>
      <c r="M1094" s="36"/>
    </row>
    <row r="1095" spans="1:13" x14ac:dyDescent="0.4">
      <c r="A1095" s="36"/>
      <c r="B1095" s="36"/>
      <c r="C1095" s="36"/>
      <c r="D1095" s="36"/>
      <c r="E1095" s="36"/>
      <c r="F1095" s="36"/>
      <c r="G1095" s="36"/>
      <c r="H1095" s="36"/>
      <c r="I1095" s="36"/>
      <c r="J1095" s="36"/>
      <c r="K1095" s="36"/>
      <c r="L1095" s="36"/>
      <c r="M1095" s="36"/>
    </row>
    <row r="1096" spans="1:13" x14ac:dyDescent="0.4">
      <c r="A1096" s="36"/>
      <c r="B1096" s="36"/>
      <c r="C1096" s="36"/>
      <c r="D1096" s="36"/>
      <c r="E1096" s="36"/>
      <c r="F1096" s="36"/>
      <c r="G1096" s="36"/>
      <c r="H1096" s="36"/>
      <c r="I1096" s="36"/>
      <c r="J1096" s="36"/>
      <c r="K1096" s="36"/>
      <c r="L1096" s="36"/>
      <c r="M1096" s="36"/>
    </row>
    <row r="1097" spans="1:13" x14ac:dyDescent="0.4">
      <c r="A1097" s="36"/>
      <c r="B1097" s="36"/>
      <c r="C1097" s="36"/>
      <c r="D1097" s="36"/>
      <c r="E1097" s="36"/>
      <c r="F1097" s="36"/>
      <c r="G1097" s="36"/>
      <c r="H1097" s="36"/>
      <c r="I1097" s="36"/>
      <c r="J1097" s="36"/>
      <c r="K1097" s="36"/>
      <c r="L1097" s="36"/>
      <c r="M1097" s="36"/>
    </row>
    <row r="1098" spans="1:13" x14ac:dyDescent="0.4">
      <c r="A1098" s="36"/>
      <c r="B1098" s="36"/>
      <c r="C1098" s="36"/>
      <c r="D1098" s="36"/>
      <c r="E1098" s="36"/>
      <c r="F1098" s="36"/>
      <c r="G1098" s="36"/>
      <c r="H1098" s="36"/>
      <c r="I1098" s="36"/>
      <c r="J1098" s="36"/>
      <c r="K1098" s="36"/>
      <c r="L1098" s="36"/>
      <c r="M1098" s="36"/>
    </row>
    <row r="1099" spans="1:13" x14ac:dyDescent="0.4">
      <c r="A1099" s="36"/>
      <c r="B1099" s="36"/>
      <c r="C1099" s="36"/>
      <c r="D1099" s="36"/>
      <c r="E1099" s="36"/>
      <c r="F1099" s="36"/>
      <c r="G1099" s="36"/>
      <c r="H1099" s="36"/>
      <c r="I1099" s="36"/>
      <c r="J1099" s="36"/>
      <c r="K1099" s="36"/>
      <c r="L1099" s="36"/>
      <c r="M1099" s="36"/>
    </row>
    <row r="1100" spans="1:13" x14ac:dyDescent="0.4">
      <c r="A1100" s="36"/>
      <c r="B1100" s="36"/>
      <c r="C1100" s="36"/>
      <c r="D1100" s="36"/>
      <c r="E1100" s="36"/>
      <c r="F1100" s="36"/>
      <c r="G1100" s="36"/>
      <c r="H1100" s="36"/>
      <c r="I1100" s="36"/>
      <c r="J1100" s="36"/>
      <c r="K1100" s="36"/>
      <c r="L1100" s="36"/>
      <c r="M1100" s="36"/>
    </row>
    <row r="1101" spans="1:13" x14ac:dyDescent="0.4">
      <c r="A1101" s="36"/>
      <c r="B1101" s="36"/>
      <c r="C1101" s="36"/>
      <c r="D1101" s="36"/>
      <c r="E1101" s="36"/>
      <c r="F1101" s="36"/>
      <c r="G1101" s="36"/>
      <c r="H1101" s="36"/>
      <c r="I1101" s="36"/>
      <c r="J1101" s="36"/>
      <c r="K1101" s="36"/>
      <c r="L1101" s="36"/>
      <c r="M1101" s="36"/>
    </row>
    <row r="1102" spans="1:13" x14ac:dyDescent="0.4">
      <c r="A1102" s="36"/>
      <c r="B1102" s="36"/>
      <c r="C1102" s="36"/>
      <c r="D1102" s="36"/>
      <c r="E1102" s="36"/>
      <c r="F1102" s="36"/>
      <c r="G1102" s="36"/>
      <c r="H1102" s="36"/>
      <c r="I1102" s="36"/>
      <c r="J1102" s="36"/>
      <c r="K1102" s="36"/>
      <c r="L1102" s="36"/>
      <c r="M1102" s="3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is_x0020_doc_x0020_is_x0020_a_x0020_PDF_x0020_that_x0027_s_x0020_been_x0020_CONVERTED_x0020_to_x0020_Word_x002e__x0020_If_x0020_you_x0020_have_x0020_any_x0020_issues_x002c__x0020_please_x0020_advise_x0020_Klara_x002e_ xmlns="deae0b55-203e-4120-8ec9-56200b9d0530" xsi:nil="true"/>
    <_Flow_SignoffStatus xmlns="deae0b55-203e-4120-8ec9-56200b9d053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8C3AB86A27D5F42A346487301B5F6C1" ma:contentTypeVersion="23" ma:contentTypeDescription="Create a new document." ma:contentTypeScope="" ma:versionID="de7ef681821decdf0210aa0d402b4144">
  <xsd:schema xmlns:xsd="http://www.w3.org/2001/XMLSchema" xmlns:xs="http://www.w3.org/2001/XMLSchema" xmlns:p="http://schemas.microsoft.com/office/2006/metadata/properties" xmlns:ns2="f5807569-94f0-41d0-a3d7-00e33efdd08f" xmlns:ns3="deae0b55-203e-4120-8ec9-56200b9d0530" targetNamespace="http://schemas.microsoft.com/office/2006/metadata/properties" ma:root="true" ma:fieldsID="70e8b9f49dad6637c3ff5d030652cc81" ns2:_="" ns3:_="">
    <xsd:import namespace="f5807569-94f0-41d0-a3d7-00e33efdd08f"/>
    <xsd:import namespace="deae0b55-203e-4120-8ec9-56200b9d0530"/>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This_x0020_doc_x0020_is_x0020_a_x0020_PDF_x0020_that_x0027_s_x0020_been_x0020_CONVERTED_x0020_to_x0020_Word_x002e__x0020_If_x0020_you_x0020_have_x0020_any_x0020_issues_x002c__x0020_please_x0020_advise_x0020_Klara_x002e_"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_Flow_Signoff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807569-94f0-41d0-a3d7-00e33efdd08f" elementFormDefault="qualified">
    <xsd:import namespace="http://schemas.microsoft.com/office/2006/documentManagement/types"/>
    <xsd:import namespace="http://schemas.microsoft.com/office/infopath/2007/PartnerControls"/>
    <xsd:element name="SharedWithUsers" ma:index="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ae0b55-203e-4120-8ec9-56200b9d0530" elementFormDefault="qualified">
    <xsd:import namespace="http://schemas.microsoft.com/office/2006/documentManagement/types"/>
    <xsd:import namespace="http://schemas.microsoft.com/office/infopath/2007/PartnerControls"/>
    <xsd:element name="This_x0020_doc_x0020_is_x0020_a_x0020_PDF_x0020_that_x0027_s_x0020_been_x0020_CONVERTED_x0020_to_x0020_Word_x002e__x0020_If_x0020_you_x0020_have_x0020_any_x0020_issues_x002c__x0020_please_x0020_advise_x0020_Klara_x002e_" ma:index="13" nillable="true" ma:displayName=".." ma:internalName="This_x0020_doc_x0020_is_x0020_a_x0020_PDF_x0020_that_x0027_s_x0020_been_x0020_CONVERTED_x0020_to_x0020_Word_x002e__x0020_If_x0020_you_x0020_have_x0020_any_x0020_issues_x002c__x0020_please_x0020_advise_x0020_Klara_x002e_">
      <xsd:simpleType>
        <xsd:restriction base="dms:Note">
          <xsd:maxLength value="255"/>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Location" ma:index="18" nillable="true" ma:displayName="MediaServiceLocation" ma:descrip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_Flow_SignoffStatus" ma:index="22" nillable="true" ma:displayName="Sign-off status" ma:internalName="_x0024_Resources_x003a_core_x002c_Signoff_Status_x003b_">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9372C-7740-4A72-981A-A7E4F2F9C69E}">
  <ds:schemaRefs>
    <ds:schemaRef ds:uri="http://purl.org/dc/elements/1.1/"/>
    <ds:schemaRef ds:uri="f5807569-94f0-41d0-a3d7-00e33efdd08f"/>
    <ds:schemaRef ds:uri="http://purl.org/dc/dcmitype/"/>
    <ds:schemaRef ds:uri="http://schemas.openxmlformats.org/package/2006/metadata/core-properties"/>
    <ds:schemaRef ds:uri="deae0b55-203e-4120-8ec9-56200b9d0530"/>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BD781BE6-3CA0-4C7E-8B71-E0A167361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807569-94f0-41d0-a3d7-00e33efdd08f"/>
    <ds:schemaRef ds:uri="deae0b55-203e-4120-8ec9-56200b9d0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3EC868-6C00-4C17-8854-E13F29C5A9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Introduction - Start Here!</vt:lpstr>
      <vt:lpstr>Summary</vt:lpstr>
      <vt:lpstr>Example Site 1</vt:lpstr>
      <vt:lpstr>Example Site 2</vt:lpstr>
      <vt:lpstr>Example Site 3</vt:lpstr>
      <vt:lpstr>Site 4</vt:lpstr>
      <vt:lpstr>Site 5</vt:lpstr>
      <vt:lpstr>Site 6</vt:lpstr>
      <vt:lpstr>Site 7</vt:lpstr>
      <vt:lpstr>Site 8</vt:lpstr>
      <vt:lpstr>Demand Charge Calculations</vt:lpstr>
      <vt:lpstr>DO NOT EDIT Demand Reduction </vt:lpstr>
      <vt:lpstr>system size</vt:lpstr>
      <vt:lpstr>Summary!Print_Area</vt:lpstr>
      <vt:lpstr>size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meyer</dc:creator>
  <cp:keywords/>
  <dc:description/>
  <cp:lastModifiedBy>Jenna Greene</cp:lastModifiedBy>
  <cp:revision/>
  <dcterms:created xsi:type="dcterms:W3CDTF">2015-01-11T17:03:00Z</dcterms:created>
  <dcterms:modified xsi:type="dcterms:W3CDTF">2019-09-04T19:47:10Z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0x01010088C3AB86A27D5F42A346487301B5F6C1</vt:lpwstr>
  </property>
</Properties>
</file>