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wl0048\Desktop\"/>
    </mc:Choice>
  </mc:AlternateContent>
  <bookViews>
    <workbookView xWindow="0" yWindow="0" windowWidth="25200" windowHeight="11710"/>
  </bookViews>
  <sheets>
    <sheet name="Inputs &amp; Outputs" sheetId="1" r:id="rId1"/>
    <sheet name="Calculations" sheetId="2" r:id="rId2"/>
    <sheet name="Escalator"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3" i="2" l="1"/>
  <c r="C9" i="4"/>
  <c r="B7" i="4"/>
  <c r="C7" i="4" s="1"/>
  <c r="D7" i="4" s="1"/>
  <c r="E7" i="4" s="1"/>
  <c r="F7" i="4" s="1"/>
  <c r="G7" i="4" s="1"/>
  <c r="H7" i="4" s="1"/>
  <c r="I7" i="4" s="1"/>
  <c r="J7" i="4" s="1"/>
  <c r="K7" i="4" s="1"/>
  <c r="L7" i="4" s="1"/>
  <c r="M7" i="4" s="1"/>
  <c r="N7" i="4" s="1"/>
  <c r="O7" i="4" s="1"/>
  <c r="P7" i="4" s="1"/>
  <c r="Q7" i="4" s="1"/>
  <c r="R7" i="4" s="1"/>
  <c r="S7" i="4" s="1"/>
  <c r="T7" i="4" s="1"/>
  <c r="U7" i="4" s="1"/>
  <c r="V7" i="4" s="1"/>
  <c r="W7" i="4" s="1"/>
  <c r="X7" i="4" s="1"/>
  <c r="Y7" i="4" s="1"/>
  <c r="B34" i="2"/>
  <c r="B35" i="2" s="1"/>
  <c r="A13" i="4" l="1"/>
  <c r="B21" i="2"/>
  <c r="B2" i="4" l="1"/>
  <c r="C2" i="4" s="1"/>
  <c r="D2" i="4" s="1"/>
  <c r="E2" i="4" s="1"/>
  <c r="F2" i="4" s="1"/>
  <c r="G2" i="4" s="1"/>
  <c r="H2" i="4" s="1"/>
  <c r="I2" i="4" s="1"/>
  <c r="J2" i="4" s="1"/>
  <c r="K2" i="4" s="1"/>
  <c r="L2" i="4" s="1"/>
  <c r="M2" i="4" s="1"/>
  <c r="N2" i="4" s="1"/>
  <c r="O2" i="4" s="1"/>
  <c r="P2" i="4" s="1"/>
  <c r="Q2" i="4" s="1"/>
  <c r="R2" i="4" s="1"/>
  <c r="S2" i="4" s="1"/>
  <c r="T2" i="4" s="1"/>
  <c r="U2" i="4" s="1"/>
  <c r="V2" i="4" s="1"/>
  <c r="W2" i="4" s="1"/>
  <c r="X2" i="4" s="1"/>
  <c r="Y2" i="4" s="1"/>
  <c r="B19" i="4"/>
  <c r="B20" i="4" s="1"/>
  <c r="B21" i="4" l="1"/>
  <c r="B22" i="4" l="1"/>
  <c r="B23" i="4" l="1"/>
  <c r="B24" i="4" l="1"/>
  <c r="B25" i="4" l="1"/>
  <c r="B26" i="4" l="1"/>
  <c r="B27" i="4" l="1"/>
  <c r="B28" i="4" l="1"/>
  <c r="B29" i="4" l="1"/>
  <c r="B30" i="4" l="1"/>
  <c r="B31" i="4" l="1"/>
  <c r="B32" i="4" l="1"/>
  <c r="B33" i="4" l="1"/>
  <c r="B34" i="4" l="1"/>
  <c r="B35" i="4" l="1"/>
  <c r="B36" i="4" l="1"/>
  <c r="B37" i="4" l="1"/>
  <c r="B38" i="4" s="1"/>
  <c r="B39" i="4" s="1"/>
  <c r="B40" i="4" s="1"/>
  <c r="B41" i="4" s="1"/>
  <c r="B42" i="4" s="1"/>
  <c r="B13" i="4" l="1"/>
  <c r="C13" i="4" s="1"/>
  <c r="D13" i="4" s="1"/>
  <c r="E13" i="4" s="1"/>
  <c r="F13" i="4" s="1"/>
  <c r="G13" i="4" s="1"/>
  <c r="H13" i="4" s="1"/>
  <c r="I13" i="4" s="1"/>
  <c r="J13" i="4" s="1"/>
  <c r="K13" i="4" s="1"/>
  <c r="L13" i="4" s="1"/>
  <c r="M13" i="4" s="1"/>
  <c r="N13" i="4" s="1"/>
  <c r="O13" i="4" s="1"/>
  <c r="P13" i="4" s="1"/>
  <c r="Q13" i="4" s="1"/>
  <c r="R13" i="4" s="1"/>
  <c r="S13" i="4" s="1"/>
  <c r="T13" i="4" s="1"/>
  <c r="U13" i="4" s="1"/>
  <c r="V13" i="4" s="1"/>
  <c r="W13" i="4" s="1"/>
  <c r="X13" i="4" s="1"/>
  <c r="Y13" i="4" s="1"/>
  <c r="B12" i="4"/>
  <c r="C12" i="4" s="1"/>
  <c r="D12" i="4" s="1"/>
  <c r="E12" i="4" s="1"/>
  <c r="F12" i="4" s="1"/>
  <c r="G12" i="4" s="1"/>
  <c r="H12" i="4" s="1"/>
  <c r="I12" i="4" s="1"/>
  <c r="J12" i="4" s="1"/>
  <c r="K12" i="4" s="1"/>
  <c r="L12" i="4" s="1"/>
  <c r="M12" i="4" s="1"/>
  <c r="N12" i="4" s="1"/>
  <c r="O12" i="4" s="1"/>
  <c r="P12" i="4" s="1"/>
  <c r="Q12" i="4" s="1"/>
  <c r="R12" i="4" s="1"/>
  <c r="S12" i="4" s="1"/>
  <c r="T12" i="4" s="1"/>
  <c r="U12" i="4" s="1"/>
  <c r="V12" i="4" s="1"/>
  <c r="W12" i="4" s="1"/>
  <c r="X12" i="4" s="1"/>
  <c r="Y12" i="4" s="1"/>
  <c r="B19" i="2" l="1"/>
  <c r="B20" i="2" s="1"/>
  <c r="A16" i="4" s="1"/>
  <c r="C22" i="4" l="1"/>
  <c r="C32" i="4"/>
  <c r="C21" i="4"/>
  <c r="C18" i="4"/>
  <c r="C27" i="4"/>
  <c r="C34" i="4"/>
  <c r="C24" i="4"/>
  <c r="C35" i="4"/>
  <c r="C33" i="4"/>
  <c r="C23" i="4"/>
  <c r="C30" i="4"/>
  <c r="C37" i="4"/>
  <c r="C28" i="4"/>
  <c r="C25" i="4"/>
  <c r="C19" i="4"/>
  <c r="C26" i="4"/>
  <c r="C36" i="4"/>
  <c r="C29" i="4"/>
  <c r="C20" i="4"/>
  <c r="C31" i="4"/>
  <c r="C38" i="4"/>
  <c r="C39" i="4"/>
  <c r="C40" i="4"/>
  <c r="C41" i="4"/>
  <c r="C42" i="4"/>
  <c r="B2" i="2"/>
  <c r="B3" i="2" s="1"/>
  <c r="B4" i="2" s="1"/>
  <c r="B5" i="2" s="1"/>
  <c r="B6" i="2" s="1"/>
  <c r="B7" i="2" s="1"/>
  <c r="B8" i="2" l="1"/>
  <c r="B15" i="1" l="1"/>
  <c r="B33" i="2"/>
  <c r="B37" i="2" s="1"/>
  <c r="B13" i="2"/>
  <c r="B18" i="2"/>
  <c r="B14" i="2"/>
  <c r="I8" i="4" l="1"/>
  <c r="D8" i="4"/>
  <c r="E8" i="4"/>
  <c r="F8" i="4"/>
  <c r="C8" i="4"/>
  <c r="H8" i="4"/>
  <c r="A8" i="4"/>
  <c r="J8" i="4"/>
  <c r="B8" i="4"/>
  <c r="G8" i="4"/>
  <c r="B22" i="2"/>
  <c r="A3" i="4"/>
  <c r="S3" i="4"/>
  <c r="P3" i="4"/>
  <c r="Q3" i="4"/>
  <c r="J3" i="4"/>
  <c r="E3" i="4"/>
  <c r="B3" i="4"/>
  <c r="G3" i="4"/>
  <c r="W3" i="4"/>
  <c r="C3" i="4"/>
  <c r="U3" i="4"/>
  <c r="N3" i="4"/>
  <c r="L3" i="4"/>
  <c r="K3" i="4"/>
  <c r="D3" i="4"/>
  <c r="I3" i="4"/>
  <c r="Y3" i="4"/>
  <c r="R3" i="4"/>
  <c r="T3" i="4"/>
  <c r="O3" i="4"/>
  <c r="H3" i="4"/>
  <c r="M3" i="4"/>
  <c r="F3" i="4"/>
  <c r="V3" i="4"/>
  <c r="X3" i="4"/>
  <c r="B15" i="2"/>
  <c r="B38" i="2" l="1"/>
  <c r="B16" i="1"/>
  <c r="B41" i="2"/>
  <c r="C4" i="4"/>
  <c r="B23" i="2" s="1"/>
  <c r="B24" i="2" s="1"/>
  <c r="B17" i="1" s="1"/>
  <c r="B27" i="2"/>
  <c r="B28" i="2" s="1"/>
  <c r="B42" i="2" l="1"/>
  <c r="B29" i="2"/>
  <c r="B44" i="2" l="1"/>
  <c r="B45" i="2" s="1"/>
  <c r="B19" i="1" s="1"/>
  <c r="B30" i="2"/>
  <c r="B18" i="1" l="1"/>
</calcChain>
</file>

<file path=xl/sharedStrings.xml><?xml version="1.0" encoding="utf-8"?>
<sst xmlns="http://schemas.openxmlformats.org/spreadsheetml/2006/main" count="207" uniqueCount="128">
  <si>
    <t>Average utility use (per month)</t>
  </si>
  <si>
    <t>kWh</t>
  </si>
  <si>
    <t>Value</t>
  </si>
  <si>
    <t>Unit</t>
  </si>
  <si>
    <t xml:space="preserve">Cost / kWh </t>
  </si>
  <si>
    <t>System Sizing Calculations</t>
  </si>
  <si>
    <t>Average utility use (per Month)</t>
  </si>
  <si>
    <t>watt hours</t>
  </si>
  <si>
    <t>converted to watt hours/ day</t>
  </si>
  <si>
    <t>converted to watt hours per month</t>
  </si>
  <si>
    <t>Percent of electricity you want covered by solar</t>
  </si>
  <si>
    <t>percent</t>
  </si>
  <si>
    <t>watt hours-day</t>
  </si>
  <si>
    <t>usage to supply from solar</t>
  </si>
  <si>
    <t>kWh/m2</t>
  </si>
  <si>
    <t>The solar radiation value used to rate panels is 1 kW/m2 and thus the results are in watts.</t>
  </si>
  <si>
    <t>convert back to kWh</t>
  </si>
  <si>
    <t>Divide solar watt hours/day by insolation value from app</t>
  </si>
  <si>
    <t xml:space="preserve"> solar desired based on percent solar </t>
  </si>
  <si>
    <t>watts</t>
  </si>
  <si>
    <t>De-rate (0.77)</t>
  </si>
  <si>
    <t>kW</t>
  </si>
  <si>
    <t>Energy Production Factor</t>
  </si>
  <si>
    <t>PV system size</t>
  </si>
  <si>
    <t>Production per year</t>
  </si>
  <si>
    <t>kWh/m2/day</t>
  </si>
  <si>
    <t>kWh/kW-year</t>
  </si>
  <si>
    <t>Electricity rate</t>
  </si>
  <si>
    <t>$/kWh</t>
  </si>
  <si>
    <t>$ saved/year</t>
  </si>
  <si>
    <t>Low end estimate</t>
  </si>
  <si>
    <t>High end estimate</t>
  </si>
  <si>
    <t>$/kilowatt</t>
  </si>
  <si>
    <t>Total system cost - low end</t>
  </si>
  <si>
    <t>Total system cost - high end</t>
  </si>
  <si>
    <t xml:space="preserve">Average system cost </t>
  </si>
  <si>
    <t>years</t>
  </si>
  <si>
    <t>Average system cost</t>
  </si>
  <si>
    <t>Total cost after tax credit</t>
  </si>
  <si>
    <t>Payback after tax credit</t>
  </si>
  <si>
    <t>Outputs</t>
  </si>
  <si>
    <t>Tips and Notes</t>
  </si>
  <si>
    <t>Size of system needed</t>
  </si>
  <si>
    <t>Average system cost estimate</t>
  </si>
  <si>
    <t>dollars</t>
  </si>
  <si>
    <t>These numbers are just an estimate. For any system, you will want to speak directly with installers to get bids that will refine these price estimates.</t>
  </si>
  <si>
    <t>Estimate the Cost of Your Solar System</t>
  </si>
  <si>
    <t>Energy Escalator</t>
  </si>
  <si>
    <t>Savings over 25 years</t>
  </si>
  <si>
    <t>Degradation</t>
  </si>
  <si>
    <t>kWh per year</t>
  </si>
  <si>
    <t>Degradation factor</t>
  </si>
  <si>
    <t>Degradation factor x 1st year output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</si>
  <si>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</si>
  <si>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</si>
  <si>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</si>
  <si>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</si>
  <si>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</si>
  <si>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</si>
  <si>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</si>
  <si>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</si>
  <si>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</si>
  <si>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</si>
  <si>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</si>
  <si>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</si>
  <si>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</si>
  <si>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</si>
  <si>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</si>
  <si>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</si>
  <si>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</si>
  <si>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</si>
  <si>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</si>
  <si>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</si>
  <si>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</si>
  <si>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</si>
  <si>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</si>
  <si>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</si>
  <si>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</si>
  <si>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Annual production value</t>
  </si>
  <si>
    <t>Total over 25 years</t>
  </si>
  <si>
    <t>$ saved over 25 years</t>
  </si>
  <si>
    <t>This assumes that electricity costs will rise 3.5% each year over 25 years.</t>
  </si>
  <si>
    <t>This is based on an average Made-In Minnesota system cost of $3,750 per kW.</t>
  </si>
  <si>
    <t>The average Minnesotan uses 800 kWh/month (residential). You can either use that average, or if you know your own monthly usage, fill it in here.</t>
  </si>
  <si>
    <t>Minnesota's average residential cost of electricity is $0.12/kWh. If you know that your cost of electricity is higher or lower than $0.12, please enter your own cost of electricity here.</t>
  </si>
  <si>
    <t>You many want to try different percentages to see how that system cost varies. This should also get you thinking about how energy efficiency improvements will bring down the cost of your solar system.</t>
  </si>
  <si>
    <t>Savings in year one</t>
  </si>
  <si>
    <t>If you are considering installing a solar system, please fill in the four green fields below to get a rough estimate of how much this type of system might cost and what your payback might be.</t>
  </si>
  <si>
    <t>Payback with Tax Credit</t>
  </si>
  <si>
    <t>Payback without incentives</t>
  </si>
  <si>
    <t>This is calculated based on values you provided above for average electricity use and desired percentage covered by solar. It also includes a derate of 0.77.</t>
  </si>
  <si>
    <t xml:space="preserve">Average solar insolation per day </t>
  </si>
  <si>
    <t xml:space="preserve">This number is pulled directly from the point you identified on the app. </t>
  </si>
  <si>
    <t>System Provided Input</t>
  </si>
  <si>
    <t>User Provided Inputs</t>
  </si>
  <si>
    <t>Validation: This can be any positive number. Decimals are fine.</t>
  </si>
  <si>
    <t>Validation: This should be a positive number between 0 and 1.</t>
  </si>
  <si>
    <t>Validation: This should be a number between 0 and 100. Slider?</t>
  </si>
  <si>
    <t>System Cost Estimate</t>
  </si>
  <si>
    <t>Payback Estimate</t>
  </si>
  <si>
    <t>Includes escalator+degradation</t>
  </si>
  <si>
    <t>Notes</t>
  </si>
  <si>
    <t>Derate Factor = 0.77 (NREL)</t>
  </si>
  <si>
    <t>This takes into account escalating electricity costs of 3.5%. See 3rd sheet in workbook for caclulations.</t>
  </si>
  <si>
    <t>Year</t>
  </si>
  <si>
    <t>Payback with Tax Credit and Xcel Solar*Rewards</t>
  </si>
  <si>
    <t>We could use average as default and then "good / better / best", Another option would be something more descriptive and educational like "unshaded south-facing" etc.</t>
  </si>
  <si>
    <t>I think that this cost per kWh could probably be reduced, right?</t>
  </si>
  <si>
    <t>We will need to update this each year as the tax credit declines. Or we could provide more education by showing future years with the falling rate and let people compare to encourage them to take action sooner.</t>
  </si>
  <si>
    <t>Your system may be eligible for a federal tax credit. This calculator shows the payback of your system with the 26% tax credit for 2020 applied. The tax credit will step down to 22% in 2021. Learn more at https://www.cleanenergyresourceteams.org/utility-rebates-tax-incentives</t>
  </si>
  <si>
    <t>This needs to be updated each year with the new Solar*Rewards rate.</t>
  </si>
  <si>
    <t>Xcel Energy Solar*Rewards is a performance-based incentive paid out over 10 years and available only to Xcel Energy customers. The 2020 incentive rate is $0.07 per kWh for systems up to 40 kW AC. More at http://www.mn.gov/commerce/energy/businesses/energy-leg-initiatives/made-in-minnesota/mim-consumer-information.jsp</t>
  </si>
  <si>
    <t>Multiplied by 26% tax credit</t>
  </si>
  <si>
    <t>Total cost after tax credit and Solar*Rewards</t>
  </si>
  <si>
    <t>Payback after tax credit and Solar*Rewards</t>
  </si>
  <si>
    <t>http://programs.dsireusa.org/system/program?state=MN&amp;technology=7&amp;type=88&amp;sector=0</t>
  </si>
  <si>
    <t>For farms and small businesses, depreciation can also have a positive impact on system costs:</t>
  </si>
  <si>
    <t>https://www.cleanenergyresourceteams.org/sites/default/files/2020-05/CERTs-Business-Solar-Cheat-Sheet-Jan2020.pdf</t>
  </si>
  <si>
    <t xml:space="preserve">In addition to Xcel Energy, Minnesota Power, Dakota Electric, Rochester, Owatonna, and Austin all offer solar incentives: </t>
  </si>
  <si>
    <t>Payback with 26% Tax Credit</t>
  </si>
  <si>
    <t>Payback with Solar*Rewards</t>
  </si>
  <si>
    <t>Solar*Rewards incentive rate</t>
  </si>
  <si>
    <t>Xcel Solar*Rewards</t>
  </si>
  <si>
    <t>This takes into account degradation</t>
  </si>
  <si>
    <t>Savings over 10 years</t>
  </si>
  <si>
    <t>$ saved over 10 years</t>
  </si>
  <si>
    <t>Total over 10 years</t>
  </si>
  <si>
    <t>Including Solar*Rewards Incentive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</si>
</sst>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_(* #,##0.0_);_(* \(#,##0.0\);_(* &quot;-&quot;??_);_(@_)"/>
    <numFmt numFmtId="166" formatCode="0.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1"/>
      <color theme="1"/>
      <name val="Calibri"/>
      <family val="2"/>
    </font>
    <font>
      <i/>
      <sz val="11"/>
      <color theme="1"/>
      <name val="Calibri"/>
      <family val="2"/>
      <scheme val="minor"/>
    </font>
    <font>
      <sz val="11"/>
      <name val="Calibri"/>
      <family val="2"/>
      <scheme val="minor"/>
    </font>
    <font>
      <b/>
      <sz val="16"/>
      <color theme="1"/>
      <name val="Calibri"/>
      <family val="2"/>
      <scheme val="minor"/>
    </font>
    <font>
      <b/>
      <sz val="11"/>
      <name val="Calibri"/>
      <family val="2"/>
      <scheme val="minor"/>
    </font>
    <font>
      <i/>
      <sz val="11"/>
      <name val="Calibri"/>
      <family val="2"/>
      <scheme val="minor"/>
    </font>
    <font>
      <u/>
      <sz val="11"/>
      <color theme="10"/>
      <name val="Calibri"/>
      <family val="2"/>
      <scheme val="minor"/>
    </font>
  </fonts>
  <fills count="20">
    <fill>
      <patternFill patternType="none"/>
    </fill>
    <fill>
      <patternFill patternType="gray125"/>
    </fill>
    <fill>
      <patternFill patternType="solid">
        <fgColor theme="9"/>
        <bgColor indexed="64"/>
      </patternFill>
    </fill>
    <fill>
      <patternFill patternType="solid">
        <fgColor theme="7"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rgb="FF000000"/>
      </patternFill>
    </fill>
    <fill>
      <patternFill patternType="solid">
        <fgColor theme="0" tint="-0.14999847407452621"/>
        <bgColor rgb="FF000000"/>
      </patternFill>
    </fill>
    <fill>
      <patternFill patternType="solid">
        <fgColor theme="4" tint="0.59999389629810485"/>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cellStyleXfs>
  <cellXfs count="87">
    <xf numFmtId="0" fontId="0" fillId="0" borderId="0" xfId="0"/>
    <xf numFmtId="0" fontId="2" fillId="0" borderId="0" xfId="0" applyFont="1"/>
    <xf numFmtId="0" fontId="0" fillId="2" borderId="1" xfId="0" applyFill="1" applyBorder="1" applyAlignment="1">
      <alignment horizontal="center"/>
    </xf>
    <xf numFmtId="9" fontId="0" fillId="2" borderId="1" xfId="2" applyFont="1" applyFill="1" applyBorder="1" applyAlignment="1">
      <alignment horizontal="center"/>
    </xf>
    <xf numFmtId="164" fontId="0" fillId="0" borderId="0" xfId="0" applyNumberFormat="1"/>
    <xf numFmtId="0" fontId="3" fillId="0" borderId="0" xfId="0" applyFont="1"/>
    <xf numFmtId="0" fontId="5" fillId="0" borderId="0" xfId="0" applyFont="1"/>
    <xf numFmtId="0" fontId="2" fillId="5" borderId="1" xfId="0" applyFont="1" applyFill="1" applyBorder="1"/>
    <xf numFmtId="0" fontId="2" fillId="6" borderId="1" xfId="0" applyFont="1" applyFill="1" applyBorder="1"/>
    <xf numFmtId="0" fontId="0" fillId="6" borderId="1" xfId="0" applyFill="1" applyBorder="1" applyAlignment="1">
      <alignment horizontal="center"/>
    </xf>
    <xf numFmtId="0" fontId="2" fillId="3" borderId="1" xfId="0" applyFont="1" applyFill="1" applyBorder="1"/>
    <xf numFmtId="0" fontId="0" fillId="3" borderId="1" xfId="0" applyFill="1" applyBorder="1"/>
    <xf numFmtId="43" fontId="0" fillId="7" borderId="1" xfId="0" applyNumberFormat="1" applyFill="1" applyBorder="1"/>
    <xf numFmtId="42" fontId="0" fillId="7" borderId="1" xfId="3" applyNumberFormat="1" applyFont="1" applyFill="1" applyBorder="1"/>
    <xf numFmtId="1" fontId="0" fillId="7" borderId="1" xfId="0" applyNumberFormat="1" applyFill="1" applyBorder="1"/>
    <xf numFmtId="0" fontId="0" fillId="5" borderId="1" xfId="0" applyFill="1" applyBorder="1" applyAlignment="1">
      <alignment horizontal="center"/>
    </xf>
    <xf numFmtId="0" fontId="7" fillId="8" borderId="0" xfId="0" applyFont="1" applyFill="1"/>
    <xf numFmtId="0" fontId="0" fillId="8" borderId="0" xfId="0" applyFill="1"/>
    <xf numFmtId="0" fontId="2" fillId="8" borderId="0" xfId="0" applyFont="1" applyFill="1"/>
    <xf numFmtId="0" fontId="5" fillId="8" borderId="0" xfId="0" applyFont="1" applyFill="1"/>
    <xf numFmtId="0" fontId="3" fillId="8" borderId="0" xfId="0" applyFont="1" applyFill="1"/>
    <xf numFmtId="0" fontId="0" fillId="9" borderId="1" xfId="0" applyFill="1" applyBorder="1" applyAlignment="1">
      <alignment wrapText="1"/>
    </xf>
    <xf numFmtId="0" fontId="0" fillId="9" borderId="1" xfId="0" applyFill="1" applyBorder="1" applyAlignment="1">
      <alignment horizontal="center"/>
    </xf>
    <xf numFmtId="0" fontId="0" fillId="9" borderId="1" xfId="0" applyFill="1" applyBorder="1"/>
    <xf numFmtId="0" fontId="6" fillId="9" borderId="1" xfId="0" applyFont="1" applyFill="1" applyBorder="1"/>
    <xf numFmtId="0" fontId="0" fillId="10" borderId="1" xfId="0" applyFill="1" applyBorder="1"/>
    <xf numFmtId="0" fontId="0" fillId="11" borderId="1" xfId="0" applyFill="1" applyBorder="1"/>
    <xf numFmtId="0" fontId="2" fillId="12" borderId="1" xfId="0" applyFont="1" applyFill="1" applyBorder="1"/>
    <xf numFmtId="0" fontId="0" fillId="12" borderId="1" xfId="0" applyFill="1" applyBorder="1"/>
    <xf numFmtId="0" fontId="0" fillId="13" borderId="1" xfId="0" applyFill="1" applyBorder="1" applyAlignment="1">
      <alignment horizontal="center"/>
    </xf>
    <xf numFmtId="0" fontId="2" fillId="13" borderId="1" xfId="0" applyFont="1" applyFill="1" applyBorder="1"/>
    <xf numFmtId="0" fontId="0" fillId="4" borderId="1" xfId="0" applyFill="1" applyBorder="1" applyAlignment="1">
      <alignment horizontal="center"/>
    </xf>
    <xf numFmtId="0" fontId="6" fillId="8" borderId="0" xfId="0" applyFont="1" applyFill="1"/>
    <xf numFmtId="0" fontId="9" fillId="8" borderId="0" xfId="0" applyFont="1" applyFill="1"/>
    <xf numFmtId="0" fontId="5" fillId="10" borderId="1" xfId="0" applyFont="1" applyFill="1" applyBorder="1"/>
    <xf numFmtId="0" fontId="9" fillId="10" borderId="1" xfId="0" applyFont="1" applyFill="1" applyBorder="1"/>
    <xf numFmtId="43" fontId="0" fillId="11" borderId="1" xfId="1" applyFont="1" applyFill="1" applyBorder="1"/>
    <xf numFmtId="44" fontId="0" fillId="11" borderId="1" xfId="3" applyFont="1" applyFill="1" applyBorder="1"/>
    <xf numFmtId="43" fontId="0" fillId="11" borderId="1" xfId="0" applyNumberFormat="1" applyFill="1" applyBorder="1"/>
    <xf numFmtId="0" fontId="6" fillId="11" borderId="1" xfId="0" applyFont="1" applyFill="1" applyBorder="1"/>
    <xf numFmtId="44" fontId="6" fillId="11" borderId="1" xfId="3" applyFont="1" applyFill="1" applyBorder="1"/>
    <xf numFmtId="7" fontId="0" fillId="11" borderId="1" xfId="0" applyNumberFormat="1" applyFill="1" applyBorder="1"/>
    <xf numFmtId="0" fontId="2" fillId="14" borderId="1" xfId="0" applyFont="1" applyFill="1" applyBorder="1"/>
    <xf numFmtId="0" fontId="5" fillId="14" borderId="1" xfId="0" applyFont="1" applyFill="1" applyBorder="1"/>
    <xf numFmtId="0" fontId="2" fillId="14" borderId="1" xfId="0" applyFont="1" applyFill="1" applyBorder="1" applyAlignment="1">
      <alignment wrapText="1"/>
    </xf>
    <xf numFmtId="44" fontId="2" fillId="3" borderId="1" xfId="3" applyFont="1" applyFill="1" applyBorder="1"/>
    <xf numFmtId="43" fontId="2" fillId="3" borderId="1" xfId="1" applyFont="1" applyFill="1" applyBorder="1"/>
    <xf numFmtId="0" fontId="8" fillId="3" borderId="1" xfId="0" applyFont="1" applyFill="1" applyBorder="1"/>
    <xf numFmtId="44" fontId="8" fillId="3" borderId="1" xfId="3" applyFont="1" applyFill="1" applyBorder="1"/>
    <xf numFmtId="2" fontId="2" fillId="3" borderId="1" xfId="0" applyNumberFormat="1" applyFont="1" applyFill="1" applyBorder="1"/>
    <xf numFmtId="7" fontId="2" fillId="3" borderId="1" xfId="0" applyNumberFormat="1" applyFont="1" applyFill="1" applyBorder="1"/>
    <xf numFmtId="165" fontId="4" fillId="17" borderId="2" xfId="1" applyNumberFormat="1" applyFont="1" applyFill="1" applyBorder="1"/>
    <xf numFmtId="164" fontId="2" fillId="3" borderId="1" xfId="0" applyNumberFormat="1" applyFont="1" applyFill="1" applyBorder="1"/>
    <xf numFmtId="0" fontId="2" fillId="10" borderId="1" xfId="0" applyFont="1" applyFill="1" applyBorder="1"/>
    <xf numFmtId="164" fontId="0" fillId="10" borderId="1" xfId="0" applyNumberFormat="1" applyFill="1" applyBorder="1"/>
    <xf numFmtId="0" fontId="4" fillId="18" borderId="1" xfId="0" applyFont="1" applyFill="1" applyBorder="1" applyAlignment="1">
      <alignment horizontal="right"/>
    </xf>
    <xf numFmtId="166" fontId="4" fillId="10" borderId="2" xfId="2" applyNumberFormat="1" applyFont="1" applyFill="1" applyBorder="1"/>
    <xf numFmtId="165" fontId="4" fillId="18" borderId="2" xfId="1" applyNumberFormat="1" applyFont="1" applyFill="1" applyBorder="1"/>
    <xf numFmtId="0" fontId="4" fillId="18" borderId="3" xfId="0" applyFont="1" applyFill="1" applyBorder="1"/>
    <xf numFmtId="166" fontId="4" fillId="18" borderId="2" xfId="2" applyNumberFormat="1" applyFont="1" applyFill="1" applyBorder="1"/>
    <xf numFmtId="0" fontId="4" fillId="19" borderId="1" xfId="0" applyFont="1" applyFill="1" applyBorder="1"/>
    <xf numFmtId="0" fontId="4" fillId="19" borderId="2" xfId="0" applyFont="1" applyFill="1" applyBorder="1" applyAlignment="1">
      <alignment horizontal="center"/>
    </xf>
    <xf numFmtId="0" fontId="4" fillId="17" borderId="3" xfId="0" applyFont="1" applyFill="1" applyBorder="1"/>
    <xf numFmtId="164" fontId="0" fillId="8" borderId="0" xfId="0" applyNumberFormat="1" applyFill="1"/>
    <xf numFmtId="0" fontId="4" fillId="8" borderId="0" xfId="0" applyFont="1" applyFill="1" applyBorder="1"/>
    <xf numFmtId="0" fontId="5" fillId="13" borderId="1" xfId="0" applyFont="1" applyFill="1" applyBorder="1"/>
    <xf numFmtId="0" fontId="5" fillId="5" borderId="1" xfId="0" applyFont="1" applyFill="1" applyBorder="1"/>
    <xf numFmtId="0" fontId="5" fillId="6" borderId="1" xfId="0" applyFont="1" applyFill="1" applyBorder="1"/>
    <xf numFmtId="0" fontId="5" fillId="16" borderId="1" xfId="0" applyFont="1" applyFill="1" applyBorder="1" applyAlignment="1">
      <alignment wrapText="1"/>
    </xf>
    <xf numFmtId="0" fontId="5" fillId="15" borderId="1" xfId="0" applyFont="1" applyFill="1" applyBorder="1" applyAlignment="1">
      <alignment wrapText="1"/>
    </xf>
    <xf numFmtId="0" fontId="5" fillId="16" borderId="1" xfId="0" applyFont="1" applyFill="1" applyBorder="1" applyAlignment="1">
      <alignment horizontal="left" wrapText="1"/>
    </xf>
    <xf numFmtId="0" fontId="2" fillId="8" borderId="0" xfId="0" applyNumberFormat="1" applyFont="1" applyFill="1" applyAlignment="1"/>
    <xf numFmtId="0" fontId="10" fillId="8" borderId="0" xfId="4" applyNumberFormat="1" applyFill="1" applyAlignment="1">
      <alignment horizontal="left"/>
    </xf>
    <xf numFmtId="0" fontId="0" fillId="8" borderId="0" xfId="0" applyNumberFormat="1" applyFill="1" applyAlignment="1"/>
    <xf numFmtId="0" fontId="2" fillId="0" borderId="0" xfId="0" applyNumberFormat="1" applyFont="1" applyAlignment="1"/>
    <xf numFmtId="0" fontId="10" fillId="8" borderId="0" xfId="4" applyNumberFormat="1" applyFill="1" applyAlignment="1"/>
    <xf numFmtId="0" fontId="4" fillId="19" borderId="2" xfId="0" applyFont="1" applyFill="1" applyBorder="1" applyAlignment="1">
      <alignment horizontal="center"/>
    </xf>
    <xf numFmtId="0" fontId="4" fillId="19" borderId="3" xfId="0" applyFont="1" applyFill="1" applyBorder="1" applyAlignment="1">
      <alignment horizontal="center"/>
    </xf>
    <xf numFmtId="0" fontId="2" fillId="12" borderId="2" xfId="0" applyFont="1" applyFill="1" applyBorder="1" applyAlignment="1">
      <alignment horizontal="left"/>
    </xf>
    <xf numFmtId="0" fontId="2" fillId="12" borderId="4" xfId="0" applyFont="1" applyFill="1" applyBorder="1" applyAlignment="1">
      <alignment horizontal="left"/>
    </xf>
    <xf numFmtId="0" fontId="2" fillId="12" borderId="3" xfId="0" applyFont="1" applyFill="1" applyBorder="1" applyAlignment="1">
      <alignment horizontal="left"/>
    </xf>
    <xf numFmtId="43" fontId="0" fillId="8" borderId="0" xfId="0" applyNumberFormat="1" applyFill="1"/>
    <xf numFmtId="0" fontId="2" fillId="0" borderId="2" xfId="0" applyFont="1" applyFill="1" applyBorder="1"/>
    <xf numFmtId="0" fontId="2" fillId="0" borderId="4" xfId="0" applyFont="1" applyFill="1" applyBorder="1"/>
    <xf numFmtId="164" fontId="2" fillId="0" borderId="4" xfId="0" applyNumberFormat="1" applyFont="1" applyFill="1" applyBorder="1"/>
    <xf numFmtId="0" fontId="0" fillId="0" borderId="0" xfId="0" applyFill="1"/>
    <xf numFmtId="44" fontId="0" fillId="11" borderId="1" xfId="0" applyNumberFormat="1" applyFill="1" applyBorder="1"/>
  </cellXfs>
  <cellStyles count="5">
    <cellStyle name="Comma" xfId="1" builtinId="3"/>
    <cellStyle name="Currency" xfId="3" builtinId="4"/>
    <cellStyle name="Hyperlink" xfId="4"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leanenergyresourceteams.org/sites/default/files/2020-05/CERTs-Business-Solar-Cheat-Sheet-Jan2020.pdf" TargetMode="External"/><Relationship Id="rId1" Type="http://schemas.openxmlformats.org/officeDocument/2006/relationships/hyperlink" Target="http://programs.dsireusa.org/system/program?state=MN&amp;technology=7&amp;type=88&amp;sector=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26"/>
  <sheetViews>
    <sheetView tabSelected="1" workbookViewId="0">
      <selection activeCell="D18" sqref="D18"/>
    </sheetView>
  </sheetViews>
  <sheetFormatPr defaultRowHeight="14.5" x14ac:dyDescent="0.35"/>
  <cols>
    <col min="1" max="1" width="40.6328125" customWidth="1"/>
    <col min="2" max="2" width="13" customWidth="1"/>
    <col min="3" max="3" width="8.6328125" customWidth="1"/>
    <col min="4" max="4" width="60.81640625" style="6" customWidth="1"/>
    <col min="5" max="5" width="55.36328125" style="6" customWidth="1"/>
    <col min="6" max="6" width="64.6328125" customWidth="1"/>
  </cols>
  <sheetData>
    <row r="1" spans="1:6" ht="21" x14ac:dyDescent="0.5">
      <c r="A1" s="16" t="s">
        <v>46</v>
      </c>
      <c r="B1" s="17"/>
      <c r="C1" s="17"/>
      <c r="D1" s="19"/>
      <c r="E1" s="19"/>
      <c r="F1" s="17"/>
    </row>
    <row r="2" spans="1:6" x14ac:dyDescent="0.35">
      <c r="A2" s="18"/>
      <c r="B2" s="17"/>
      <c r="C2" s="17"/>
      <c r="D2" s="19"/>
      <c r="E2" s="19"/>
      <c r="F2" s="17"/>
    </row>
    <row r="3" spans="1:6" x14ac:dyDescent="0.35">
      <c r="A3" s="18" t="s">
        <v>87</v>
      </c>
      <c r="B3" s="17"/>
      <c r="C3" s="17"/>
      <c r="D3" s="19"/>
      <c r="E3" s="19"/>
      <c r="F3" s="17"/>
    </row>
    <row r="4" spans="1:6" x14ac:dyDescent="0.35">
      <c r="A4" s="19" t="s">
        <v>45</v>
      </c>
      <c r="B4" s="17"/>
      <c r="C4" s="17"/>
      <c r="D4" s="19"/>
      <c r="E4" s="19"/>
      <c r="F4" s="17"/>
    </row>
    <row r="5" spans="1:6" x14ac:dyDescent="0.35">
      <c r="A5" s="17"/>
      <c r="B5" s="17"/>
      <c r="C5" s="17"/>
      <c r="D5" s="19"/>
      <c r="E5" s="19"/>
      <c r="F5" s="17"/>
    </row>
    <row r="6" spans="1:6" x14ac:dyDescent="0.35">
      <c r="A6" s="30" t="s">
        <v>93</v>
      </c>
      <c r="B6" s="29" t="s">
        <v>2</v>
      </c>
      <c r="C6" s="29" t="s">
        <v>3</v>
      </c>
      <c r="D6" s="65" t="s">
        <v>41</v>
      </c>
      <c r="E6" s="65" t="s">
        <v>101</v>
      </c>
      <c r="F6" s="17"/>
    </row>
    <row r="7" spans="1:6" ht="43.5" x14ac:dyDescent="0.35">
      <c r="A7" s="21" t="s">
        <v>91</v>
      </c>
      <c r="B7" s="31">
        <v>3.4</v>
      </c>
      <c r="C7" s="22" t="s">
        <v>14</v>
      </c>
      <c r="D7" s="68" t="s">
        <v>92</v>
      </c>
      <c r="E7" s="69" t="s">
        <v>106</v>
      </c>
      <c r="F7" s="17"/>
    </row>
    <row r="8" spans="1:6" x14ac:dyDescent="0.35">
      <c r="A8" s="17"/>
      <c r="B8" s="17"/>
      <c r="C8" s="17"/>
      <c r="D8" s="19"/>
      <c r="E8" s="19"/>
      <c r="F8" s="17"/>
    </row>
    <row r="9" spans="1:6" x14ac:dyDescent="0.35">
      <c r="A9" s="7" t="s">
        <v>94</v>
      </c>
      <c r="B9" s="15" t="s">
        <v>2</v>
      </c>
      <c r="C9" s="15" t="s">
        <v>3</v>
      </c>
      <c r="D9" s="66" t="s">
        <v>41</v>
      </c>
      <c r="E9" s="66" t="s">
        <v>101</v>
      </c>
      <c r="F9" s="17"/>
    </row>
    <row r="10" spans="1:6" ht="43.5" x14ac:dyDescent="0.35">
      <c r="A10" s="21" t="s">
        <v>0</v>
      </c>
      <c r="B10" s="2">
        <v>800</v>
      </c>
      <c r="C10" s="22" t="s">
        <v>1</v>
      </c>
      <c r="D10" s="68" t="s">
        <v>83</v>
      </c>
      <c r="E10" s="69" t="s">
        <v>95</v>
      </c>
      <c r="F10" s="17"/>
    </row>
    <row r="11" spans="1:6" ht="43.5" x14ac:dyDescent="0.35">
      <c r="A11" s="21" t="s">
        <v>4</v>
      </c>
      <c r="B11" s="2">
        <v>0.12</v>
      </c>
      <c r="C11" s="22" t="s">
        <v>28</v>
      </c>
      <c r="D11" s="68" t="s">
        <v>84</v>
      </c>
      <c r="E11" s="69" t="s">
        <v>96</v>
      </c>
      <c r="F11" s="17"/>
    </row>
    <row r="12" spans="1:6" ht="43.5" x14ac:dyDescent="0.35">
      <c r="A12" s="21" t="s">
        <v>10</v>
      </c>
      <c r="B12" s="3">
        <v>1</v>
      </c>
      <c r="C12" s="22" t="s">
        <v>11</v>
      </c>
      <c r="D12" s="68" t="s">
        <v>85</v>
      </c>
      <c r="E12" s="69" t="s">
        <v>97</v>
      </c>
      <c r="F12" s="17"/>
    </row>
    <row r="13" spans="1:6" ht="17.399999999999999" customHeight="1" x14ac:dyDescent="0.35">
      <c r="A13" s="17"/>
      <c r="B13" s="17"/>
      <c r="C13" s="17"/>
      <c r="D13" s="19"/>
      <c r="E13" s="19"/>
      <c r="F13" s="17"/>
    </row>
    <row r="14" spans="1:6" x14ac:dyDescent="0.35">
      <c r="A14" s="8" t="s">
        <v>40</v>
      </c>
      <c r="B14" s="9" t="s">
        <v>2</v>
      </c>
      <c r="C14" s="9" t="s">
        <v>3</v>
      </c>
      <c r="D14" s="67" t="s">
        <v>41</v>
      </c>
      <c r="E14" s="67" t="s">
        <v>101</v>
      </c>
      <c r="F14" s="17"/>
    </row>
    <row r="15" spans="1:6" ht="43.5" x14ac:dyDescent="0.35">
      <c r="A15" s="23" t="s">
        <v>42</v>
      </c>
      <c r="B15" s="12">
        <f>Calculations!B8</f>
        <v>10.185892538833716</v>
      </c>
      <c r="C15" s="23" t="s">
        <v>21</v>
      </c>
      <c r="D15" s="68" t="s">
        <v>90</v>
      </c>
      <c r="E15" s="69"/>
      <c r="F15" s="17"/>
    </row>
    <row r="16" spans="1:6" ht="29" x14ac:dyDescent="0.35">
      <c r="A16" s="23" t="s">
        <v>43</v>
      </c>
      <c r="B16" s="13">
        <f>Calculations!B15</f>
        <v>38197.097020626432</v>
      </c>
      <c r="C16" s="23" t="s">
        <v>44</v>
      </c>
      <c r="D16" s="68" t="s">
        <v>82</v>
      </c>
      <c r="E16" s="69" t="s">
        <v>107</v>
      </c>
      <c r="F16" s="17"/>
    </row>
    <row r="17" spans="1:6" ht="29" x14ac:dyDescent="0.35">
      <c r="A17" s="23" t="s">
        <v>89</v>
      </c>
      <c r="B17" s="14">
        <f>Calculations!B24</f>
        <v>16.224952946144949</v>
      </c>
      <c r="C17" s="23" t="s">
        <v>36</v>
      </c>
      <c r="D17" s="68" t="s">
        <v>81</v>
      </c>
      <c r="E17" s="69"/>
      <c r="F17" s="17"/>
    </row>
    <row r="18" spans="1:6" ht="72.5" x14ac:dyDescent="0.35">
      <c r="A18" s="23" t="s">
        <v>88</v>
      </c>
      <c r="B18" s="14">
        <f>Calculations!B30</f>
        <v>12.006465180147261</v>
      </c>
      <c r="C18" s="23" t="s">
        <v>36</v>
      </c>
      <c r="D18" s="68" t="s">
        <v>109</v>
      </c>
      <c r="E18" s="69" t="s">
        <v>108</v>
      </c>
      <c r="F18" s="17"/>
    </row>
    <row r="19" spans="1:6" s="5" customFormat="1" ht="72.5" x14ac:dyDescent="0.35">
      <c r="A19" s="24" t="s">
        <v>105</v>
      </c>
      <c r="B19" s="14">
        <f>Calculations!B45</f>
        <v>8.2815480457277584</v>
      </c>
      <c r="C19" s="23" t="s">
        <v>36</v>
      </c>
      <c r="D19" s="70" t="s">
        <v>111</v>
      </c>
      <c r="E19" s="69" t="s">
        <v>110</v>
      </c>
      <c r="F19" s="20"/>
    </row>
    <row r="20" spans="1:6" x14ac:dyDescent="0.35">
      <c r="A20" s="17"/>
      <c r="B20" s="17"/>
      <c r="C20" s="17"/>
      <c r="D20" s="19"/>
      <c r="E20" s="19"/>
      <c r="F20" s="17"/>
    </row>
    <row r="21" spans="1:6" x14ac:dyDescent="0.35">
      <c r="A21" s="71" t="s">
        <v>118</v>
      </c>
      <c r="B21" s="17"/>
      <c r="C21" s="17"/>
      <c r="D21" s="19"/>
      <c r="E21" s="19"/>
      <c r="F21" s="17"/>
    </row>
    <row r="22" spans="1:6" x14ac:dyDescent="0.35">
      <c r="A22" s="72" t="s">
        <v>115</v>
      </c>
      <c r="B22" s="17"/>
      <c r="C22" s="17"/>
      <c r="D22" s="19"/>
      <c r="E22" s="19"/>
      <c r="F22" s="17"/>
    </row>
    <row r="23" spans="1:6" x14ac:dyDescent="0.35">
      <c r="A23" s="73"/>
      <c r="B23" s="17"/>
      <c r="C23" s="17"/>
      <c r="D23" s="19"/>
      <c r="E23" s="19"/>
      <c r="F23" s="17"/>
    </row>
    <row r="24" spans="1:6" x14ac:dyDescent="0.35">
      <c r="A24" s="74" t="s">
        <v>116</v>
      </c>
    </row>
    <row r="25" spans="1:6" s="17" customFormat="1" x14ac:dyDescent="0.35">
      <c r="A25" s="75" t="s">
        <v>117</v>
      </c>
      <c r="D25" s="19"/>
      <c r="E25" s="19"/>
    </row>
    <row r="26" spans="1:6" s="17" customFormat="1" ht="274.5" customHeight="1" x14ac:dyDescent="0.35">
      <c r="D26" s="19"/>
      <c r="E26" s="19"/>
    </row>
  </sheetData>
  <hyperlinks>
    <hyperlink ref="A22" r:id="rId1"/>
    <hyperlink ref="A25"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46"/>
  <sheetViews>
    <sheetView topLeftCell="A16" workbookViewId="0">
      <selection activeCell="B49" sqref="B49"/>
    </sheetView>
  </sheetViews>
  <sheetFormatPr defaultRowHeight="14.5" x14ac:dyDescent="0.35"/>
  <cols>
    <col min="1" max="1" width="47.81640625" bestFit="1" customWidth="1"/>
    <col min="2" max="2" width="12.54296875" bestFit="1" customWidth="1"/>
    <col min="3" max="3" width="18.6328125" bestFit="1" customWidth="1"/>
    <col min="4" max="4" width="82.90625" style="6" customWidth="1"/>
    <col min="5" max="5" width="76.6328125" customWidth="1"/>
  </cols>
  <sheetData>
    <row r="1" spans="1:5" x14ac:dyDescent="0.35">
      <c r="A1" s="42" t="s">
        <v>5</v>
      </c>
      <c r="B1" s="43" t="s">
        <v>2</v>
      </c>
      <c r="C1" s="43" t="s">
        <v>3</v>
      </c>
      <c r="D1" s="43" t="s">
        <v>101</v>
      </c>
      <c r="E1" s="17"/>
    </row>
    <row r="2" spans="1:5" x14ac:dyDescent="0.35">
      <c r="A2" s="26" t="s">
        <v>6</v>
      </c>
      <c r="B2" s="36">
        <f>'Inputs &amp; Outputs'!B10</f>
        <v>800</v>
      </c>
      <c r="C2" s="26" t="s">
        <v>1</v>
      </c>
      <c r="D2" s="34"/>
      <c r="E2" s="17"/>
    </row>
    <row r="3" spans="1:5" x14ac:dyDescent="0.35">
      <c r="A3" s="26" t="s">
        <v>9</v>
      </c>
      <c r="B3" s="36">
        <f>B2*1000</f>
        <v>800000</v>
      </c>
      <c r="C3" s="26" t="s">
        <v>7</v>
      </c>
      <c r="D3" s="34"/>
      <c r="E3" s="17"/>
    </row>
    <row r="4" spans="1:5" x14ac:dyDescent="0.35">
      <c r="A4" s="26" t="s">
        <v>8</v>
      </c>
      <c r="B4" s="36">
        <f>B3/30</f>
        <v>26666.666666666668</v>
      </c>
      <c r="C4" s="26" t="s">
        <v>12</v>
      </c>
      <c r="D4" s="34"/>
      <c r="E4" s="17"/>
    </row>
    <row r="5" spans="1:5" x14ac:dyDescent="0.35">
      <c r="A5" s="26" t="s">
        <v>13</v>
      </c>
      <c r="B5" s="36">
        <f>B4*'Inputs &amp; Outputs'!B12</f>
        <v>26666.666666666668</v>
      </c>
      <c r="C5" s="26" t="s">
        <v>12</v>
      </c>
      <c r="D5" s="34" t="s">
        <v>18</v>
      </c>
      <c r="E5" s="17"/>
    </row>
    <row r="6" spans="1:5" x14ac:dyDescent="0.35">
      <c r="A6" s="26" t="s">
        <v>17</v>
      </c>
      <c r="B6" s="36">
        <f>B5/'Inputs &amp; Outputs'!B7</f>
        <v>7843.1372549019616</v>
      </c>
      <c r="C6" s="26" t="s">
        <v>19</v>
      </c>
      <c r="D6" s="34" t="s">
        <v>15</v>
      </c>
      <c r="E6" s="17"/>
    </row>
    <row r="7" spans="1:5" x14ac:dyDescent="0.35">
      <c r="A7" s="26" t="s">
        <v>20</v>
      </c>
      <c r="B7" s="36">
        <f>B6/0.77</f>
        <v>10185.892538833716</v>
      </c>
      <c r="C7" s="26" t="s">
        <v>19</v>
      </c>
      <c r="D7" s="34" t="s">
        <v>102</v>
      </c>
      <c r="E7" s="17"/>
    </row>
    <row r="8" spans="1:5" x14ac:dyDescent="0.35">
      <c r="A8" s="10" t="s">
        <v>16</v>
      </c>
      <c r="B8" s="46">
        <f>B7/1000</f>
        <v>10.185892538833716</v>
      </c>
      <c r="C8" s="10" t="s">
        <v>21</v>
      </c>
      <c r="D8" s="34"/>
      <c r="E8" s="17"/>
    </row>
    <row r="9" spans="1:5" ht="24" customHeight="1" x14ac:dyDescent="0.35">
      <c r="A9" s="17"/>
      <c r="B9" s="17"/>
      <c r="C9" s="17"/>
      <c r="D9" s="19"/>
      <c r="E9" s="17"/>
    </row>
    <row r="10" spans="1:5" x14ac:dyDescent="0.35">
      <c r="A10" s="42" t="s">
        <v>98</v>
      </c>
      <c r="B10" s="43" t="s">
        <v>2</v>
      </c>
      <c r="C10" s="43" t="s">
        <v>3</v>
      </c>
      <c r="D10" s="43" t="s">
        <v>101</v>
      </c>
      <c r="E10" s="17"/>
    </row>
    <row r="11" spans="1:5" x14ac:dyDescent="0.35">
      <c r="A11" s="26" t="s">
        <v>30</v>
      </c>
      <c r="B11" s="26">
        <v>2500</v>
      </c>
      <c r="C11" s="26" t="s">
        <v>32</v>
      </c>
      <c r="D11" s="34"/>
      <c r="E11" s="17"/>
    </row>
    <row r="12" spans="1:5" x14ac:dyDescent="0.35">
      <c r="A12" s="26" t="s">
        <v>31</v>
      </c>
      <c r="B12" s="26">
        <v>5000</v>
      </c>
      <c r="C12" s="26" t="s">
        <v>32</v>
      </c>
      <c r="D12" s="34"/>
      <c r="E12" s="17"/>
    </row>
    <row r="13" spans="1:5" x14ac:dyDescent="0.35">
      <c r="A13" s="26" t="s">
        <v>33</v>
      </c>
      <c r="B13" s="37">
        <f>B8*B11</f>
        <v>25464.731347084289</v>
      </c>
      <c r="C13" s="26"/>
      <c r="D13" s="34"/>
      <c r="E13" s="17"/>
    </row>
    <row r="14" spans="1:5" x14ac:dyDescent="0.35">
      <c r="A14" s="26" t="s">
        <v>34</v>
      </c>
      <c r="B14" s="37">
        <f>B8*B12</f>
        <v>50929.462694168578</v>
      </c>
      <c r="C14" s="26"/>
      <c r="D14" s="34"/>
      <c r="E14" s="17"/>
    </row>
    <row r="15" spans="1:5" x14ac:dyDescent="0.35">
      <c r="A15" s="10" t="s">
        <v>35</v>
      </c>
      <c r="B15" s="45">
        <f>(B14+B13)/2</f>
        <v>38197.097020626432</v>
      </c>
      <c r="C15" s="11"/>
      <c r="D15" s="34"/>
      <c r="E15" s="17"/>
    </row>
    <row r="16" spans="1:5" ht="24" customHeight="1" x14ac:dyDescent="0.35">
      <c r="A16" s="17"/>
      <c r="B16" s="17"/>
      <c r="C16" s="17"/>
      <c r="D16" s="19"/>
      <c r="E16" s="17"/>
    </row>
    <row r="17" spans="1:5" x14ac:dyDescent="0.35">
      <c r="A17" s="42" t="s">
        <v>99</v>
      </c>
      <c r="B17" s="43" t="s">
        <v>2</v>
      </c>
      <c r="C17" s="43" t="s">
        <v>3</v>
      </c>
      <c r="D17" s="43" t="s">
        <v>101</v>
      </c>
      <c r="E17" s="17"/>
    </row>
    <row r="18" spans="1:5" x14ac:dyDescent="0.35">
      <c r="A18" s="26" t="s">
        <v>23</v>
      </c>
      <c r="B18" s="38">
        <f>B8</f>
        <v>10.185892538833716</v>
      </c>
      <c r="C18" s="26" t="s">
        <v>21</v>
      </c>
      <c r="D18" s="34"/>
      <c r="E18" s="17"/>
    </row>
    <row r="19" spans="1:5" x14ac:dyDescent="0.35">
      <c r="A19" s="26" t="s">
        <v>22</v>
      </c>
      <c r="B19" s="26">
        <f>'Inputs &amp; Outputs'!B7</f>
        <v>3.4</v>
      </c>
      <c r="C19" s="26" t="s">
        <v>25</v>
      </c>
      <c r="D19" s="34"/>
      <c r="E19" s="17"/>
    </row>
    <row r="20" spans="1:5" x14ac:dyDescent="0.35">
      <c r="A20" s="26" t="s">
        <v>24</v>
      </c>
      <c r="B20" s="26">
        <f>B19*365</f>
        <v>1241</v>
      </c>
      <c r="C20" s="26" t="s">
        <v>26</v>
      </c>
      <c r="D20" s="34"/>
      <c r="E20" s="17"/>
    </row>
    <row r="21" spans="1:5" x14ac:dyDescent="0.35">
      <c r="A21" s="26" t="s">
        <v>27</v>
      </c>
      <c r="B21" s="37">
        <f>'Inputs &amp; Outputs'!B11</f>
        <v>0.12</v>
      </c>
      <c r="C21" s="26" t="s">
        <v>28</v>
      </c>
      <c r="D21" s="34"/>
      <c r="E21" s="17"/>
    </row>
    <row r="22" spans="1:5" x14ac:dyDescent="0.35">
      <c r="A22" s="39" t="s">
        <v>86</v>
      </c>
      <c r="B22" s="40">
        <f>B18*B20*B21</f>
        <v>1516.8831168831168</v>
      </c>
      <c r="C22" s="39" t="s">
        <v>29</v>
      </c>
      <c r="D22" s="35" t="s">
        <v>86</v>
      </c>
      <c r="E22" s="32"/>
    </row>
    <row r="23" spans="1:5" x14ac:dyDescent="0.35">
      <c r="A23" s="39" t="s">
        <v>48</v>
      </c>
      <c r="B23" s="40">
        <f>Escalator!C4</f>
        <v>58855.481965668914</v>
      </c>
      <c r="C23" s="39" t="s">
        <v>80</v>
      </c>
      <c r="D23" s="35" t="s">
        <v>103</v>
      </c>
      <c r="E23" s="32"/>
    </row>
    <row r="24" spans="1:5" x14ac:dyDescent="0.35">
      <c r="A24" s="47" t="s">
        <v>89</v>
      </c>
      <c r="B24" s="48">
        <f>(B15/B23)*25</f>
        <v>16.224952946144949</v>
      </c>
      <c r="C24" s="47" t="s">
        <v>36</v>
      </c>
      <c r="D24" s="35" t="s">
        <v>100</v>
      </c>
      <c r="E24" s="32"/>
    </row>
    <row r="25" spans="1:5" ht="24" customHeight="1" x14ac:dyDescent="0.35">
      <c r="A25" s="32"/>
      <c r="B25" s="32"/>
      <c r="C25" s="32"/>
      <c r="D25" s="33"/>
      <c r="E25" s="32"/>
    </row>
    <row r="26" spans="1:5" x14ac:dyDescent="0.35">
      <c r="A26" s="42" t="s">
        <v>119</v>
      </c>
      <c r="B26" s="43" t="s">
        <v>2</v>
      </c>
      <c r="C26" s="43" t="s">
        <v>3</v>
      </c>
      <c r="D26" s="43" t="s">
        <v>101</v>
      </c>
      <c r="E26" s="17"/>
    </row>
    <row r="27" spans="1:5" x14ac:dyDescent="0.35">
      <c r="A27" s="26" t="s">
        <v>37</v>
      </c>
      <c r="B27" s="37">
        <f>B15</f>
        <v>38197.097020626432</v>
      </c>
      <c r="C27" s="26"/>
      <c r="D27" s="34"/>
      <c r="E27" s="17"/>
    </row>
    <row r="28" spans="1:5" x14ac:dyDescent="0.35">
      <c r="A28" s="26" t="s">
        <v>112</v>
      </c>
      <c r="B28" s="37">
        <f>B27*26%</f>
        <v>9931.2452253628726</v>
      </c>
      <c r="C28" s="26"/>
      <c r="D28" s="34"/>
      <c r="E28" s="17"/>
    </row>
    <row r="29" spans="1:5" x14ac:dyDescent="0.35">
      <c r="A29" s="10" t="s">
        <v>38</v>
      </c>
      <c r="B29" s="45">
        <f>B27-B28</f>
        <v>28265.851795263559</v>
      </c>
      <c r="C29" s="10"/>
      <c r="D29" s="34"/>
      <c r="E29" s="17"/>
    </row>
    <row r="30" spans="1:5" x14ac:dyDescent="0.35">
      <c r="A30" s="10" t="s">
        <v>39</v>
      </c>
      <c r="B30" s="49">
        <f>(B29/B23)*25</f>
        <v>12.006465180147261</v>
      </c>
      <c r="C30" s="47" t="s">
        <v>36</v>
      </c>
      <c r="D30" s="34"/>
      <c r="E30" s="17"/>
    </row>
    <row r="31" spans="1:5" ht="24" customHeight="1" x14ac:dyDescent="0.35">
      <c r="A31" s="17"/>
      <c r="B31" s="17"/>
      <c r="C31" s="32"/>
      <c r="D31" s="19"/>
      <c r="E31" s="17"/>
    </row>
    <row r="32" spans="1:5" ht="15" customHeight="1" x14ac:dyDescent="0.35">
      <c r="A32" s="42" t="s">
        <v>99</v>
      </c>
      <c r="B32" s="43" t="s">
        <v>2</v>
      </c>
      <c r="C32" s="43" t="s">
        <v>3</v>
      </c>
      <c r="D32" s="43" t="s">
        <v>101</v>
      </c>
      <c r="E32" s="17"/>
    </row>
    <row r="33" spans="1:5" ht="15" customHeight="1" x14ac:dyDescent="0.35">
      <c r="A33" s="26" t="s">
        <v>23</v>
      </c>
      <c r="B33" s="38">
        <f>B8</f>
        <v>10.185892538833716</v>
      </c>
      <c r="C33" s="26" t="s">
        <v>21</v>
      </c>
      <c r="D33" s="34"/>
      <c r="E33" s="17"/>
    </row>
    <row r="34" spans="1:5" ht="15" customHeight="1" x14ac:dyDescent="0.35">
      <c r="A34" s="26" t="s">
        <v>22</v>
      </c>
      <c r="B34" s="26">
        <f>'Inputs &amp; Outputs'!B7</f>
        <v>3.4</v>
      </c>
      <c r="C34" s="26" t="s">
        <v>25</v>
      </c>
      <c r="D34" s="34"/>
      <c r="E34" s="17"/>
    </row>
    <row r="35" spans="1:5" ht="15" customHeight="1" x14ac:dyDescent="0.35">
      <c r="A35" s="26" t="s">
        <v>24</v>
      </c>
      <c r="B35" s="26">
        <f>B34*365</f>
        <v>1241</v>
      </c>
      <c r="C35" s="26" t="s">
        <v>26</v>
      </c>
      <c r="D35" s="34"/>
      <c r="E35" s="17"/>
    </row>
    <row r="36" spans="1:5" ht="15" customHeight="1" x14ac:dyDescent="0.35">
      <c r="A36" s="26" t="s">
        <v>121</v>
      </c>
      <c r="B36" s="37">
        <v>7.0000000000000007E-2</v>
      </c>
      <c r="C36" s="26" t="s">
        <v>28</v>
      </c>
      <c r="D36" s="34"/>
      <c r="E36" s="17"/>
    </row>
    <row r="37" spans="1:5" ht="15" customHeight="1" x14ac:dyDescent="0.35">
      <c r="A37" s="39" t="s">
        <v>86</v>
      </c>
      <c r="B37" s="40">
        <f>B33*B35*B36</f>
        <v>884.84848484848499</v>
      </c>
      <c r="C37" s="39" t="s">
        <v>29</v>
      </c>
      <c r="D37" s="35" t="s">
        <v>86</v>
      </c>
      <c r="E37" s="17"/>
    </row>
    <row r="38" spans="1:5" ht="15" customHeight="1" x14ac:dyDescent="0.35">
      <c r="A38" s="39" t="s">
        <v>124</v>
      </c>
      <c r="B38" s="40">
        <f>Escalator!C9</f>
        <v>8769.2717291375284</v>
      </c>
      <c r="C38" s="39" t="s">
        <v>125</v>
      </c>
      <c r="D38" s="35" t="s">
        <v>123</v>
      </c>
      <c r="E38" s="17"/>
    </row>
    <row r="39" spans="1:5" ht="24" customHeight="1" x14ac:dyDescent="0.35">
      <c r="A39" s="17"/>
      <c r="B39" s="17"/>
      <c r="C39" s="32"/>
      <c r="D39" s="19"/>
      <c r="E39" s="17"/>
    </row>
    <row r="40" spans="1:5" x14ac:dyDescent="0.35">
      <c r="A40" s="44" t="s">
        <v>120</v>
      </c>
      <c r="B40" s="43" t="s">
        <v>2</v>
      </c>
      <c r="C40" s="43" t="s">
        <v>3</v>
      </c>
      <c r="D40" s="43" t="s">
        <v>101</v>
      </c>
      <c r="E40" s="17"/>
    </row>
    <row r="41" spans="1:5" x14ac:dyDescent="0.35">
      <c r="A41" s="26" t="s">
        <v>37</v>
      </c>
      <c r="B41" s="41">
        <f>B15</f>
        <v>38197.097020626432</v>
      </c>
      <c r="C41" s="39"/>
      <c r="D41" s="34"/>
      <c r="E41" s="17"/>
    </row>
    <row r="42" spans="1:5" x14ac:dyDescent="0.35">
      <c r="A42" s="26" t="s">
        <v>112</v>
      </c>
      <c r="B42" s="41">
        <f>B41*26%</f>
        <v>9931.2452253628726</v>
      </c>
      <c r="C42" s="39"/>
      <c r="D42" s="34"/>
      <c r="E42" s="17"/>
    </row>
    <row r="43" spans="1:5" x14ac:dyDescent="0.35">
      <c r="A43" s="26" t="s">
        <v>127</v>
      </c>
      <c r="B43" s="86">
        <f>B38</f>
        <v>8769.2717291375284</v>
      </c>
      <c r="C43" s="39"/>
      <c r="D43" s="34"/>
      <c r="E43" s="17"/>
    </row>
    <row r="44" spans="1:5" x14ac:dyDescent="0.35">
      <c r="A44" s="10" t="s">
        <v>113</v>
      </c>
      <c r="B44" s="50">
        <f>B41-B42-B43</f>
        <v>19496.580066126029</v>
      </c>
      <c r="C44" s="47"/>
      <c r="D44" s="34"/>
      <c r="E44" s="17"/>
    </row>
    <row r="45" spans="1:5" x14ac:dyDescent="0.35">
      <c r="A45" s="10" t="s">
        <v>114</v>
      </c>
      <c r="B45" s="49">
        <f>(B44/B23)*25</f>
        <v>8.2815480457277584</v>
      </c>
      <c r="C45" s="47" t="s">
        <v>36</v>
      </c>
      <c r="D45" s="34"/>
      <c r="E45" s="17"/>
    </row>
    <row r="46" spans="1:5" ht="17" customHeight="1" x14ac:dyDescent="0.35">
      <c r="A46" s="17"/>
      <c r="B46" s="17"/>
      <c r="C46" s="32"/>
      <c r="D46" s="19"/>
      <c r="E46" s="1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43"/>
  <sheetViews>
    <sheetView workbookViewId="0">
      <selection activeCell="C9" sqref="C9"/>
    </sheetView>
  </sheetViews>
  <sheetFormatPr defaultRowHeight="14.5" x14ac:dyDescent="0.35"/>
  <cols>
    <col min="1" max="1" width="16.90625" bestFit="1" customWidth="1"/>
    <col min="2" max="2" width="15.81640625" customWidth="1"/>
    <col min="3" max="3" width="11.08984375" bestFit="1" customWidth="1"/>
    <col min="4" max="4" width="22.08984375" customWidth="1"/>
    <col min="26" max="26" width="19.90625" customWidth="1"/>
  </cols>
  <sheetData>
    <row r="1" spans="1:26" x14ac:dyDescent="0.35">
      <c r="A1" s="78" t="s">
        <v>78</v>
      </c>
      <c r="B1" s="79"/>
      <c r="C1" s="79"/>
      <c r="D1" s="79"/>
      <c r="E1" s="79"/>
      <c r="F1" s="79"/>
      <c r="G1" s="79"/>
      <c r="H1" s="79"/>
      <c r="I1" s="79"/>
      <c r="J1" s="79"/>
      <c r="K1" s="79"/>
      <c r="L1" s="79"/>
      <c r="M1" s="79"/>
      <c r="N1" s="79"/>
      <c r="O1" s="79"/>
      <c r="P1" s="79"/>
      <c r="Q1" s="79"/>
      <c r="R1" s="79"/>
      <c r="S1" s="79"/>
      <c r="T1" s="79"/>
      <c r="U1" s="79"/>
      <c r="V1" s="79"/>
      <c r="W1" s="79"/>
      <c r="X1" s="79"/>
      <c r="Y1" s="80"/>
      <c r="Z1" s="17"/>
    </row>
    <row r="2" spans="1:26" s="1" customFormat="1" x14ac:dyDescent="0.35">
      <c r="A2" s="53">
        <v>1</v>
      </c>
      <c r="B2" s="53">
        <f>A2+1</f>
        <v>2</v>
      </c>
      <c r="C2" s="53">
        <f t="shared" ref="C2:Y2" si="0">B2+1</f>
        <v>3</v>
      </c>
      <c r="D2" s="53">
        <f t="shared" si="0"/>
        <v>4</v>
      </c>
      <c r="E2" s="53">
        <f t="shared" si="0"/>
        <v>5</v>
      </c>
      <c r="F2" s="53">
        <f t="shared" si="0"/>
        <v>6</v>
      </c>
      <c r="G2" s="53">
        <f t="shared" si="0"/>
        <v>7</v>
      </c>
      <c r="H2" s="53">
        <f t="shared" si="0"/>
        <v>8</v>
      </c>
      <c r="I2" s="53">
        <f t="shared" si="0"/>
        <v>9</v>
      </c>
      <c r="J2" s="53">
        <f t="shared" si="0"/>
        <v>10</v>
      </c>
      <c r="K2" s="53">
        <f t="shared" si="0"/>
        <v>11</v>
      </c>
      <c r="L2" s="53">
        <f t="shared" si="0"/>
        <v>12</v>
      </c>
      <c r="M2" s="53">
        <f t="shared" si="0"/>
        <v>13</v>
      </c>
      <c r="N2" s="53">
        <f t="shared" si="0"/>
        <v>14</v>
      </c>
      <c r="O2" s="53">
        <f t="shared" si="0"/>
        <v>15</v>
      </c>
      <c r="P2" s="53">
        <f t="shared" si="0"/>
        <v>16</v>
      </c>
      <c r="Q2" s="53">
        <f t="shared" si="0"/>
        <v>17</v>
      </c>
      <c r="R2" s="53">
        <f t="shared" si="0"/>
        <v>18</v>
      </c>
      <c r="S2" s="53">
        <f t="shared" si="0"/>
        <v>19</v>
      </c>
      <c r="T2" s="53">
        <f t="shared" si="0"/>
        <v>20</v>
      </c>
      <c r="U2" s="53">
        <f t="shared" si="0"/>
        <v>21</v>
      </c>
      <c r="V2" s="53">
        <f>U2+1</f>
        <v>22</v>
      </c>
      <c r="W2" s="53">
        <f t="shared" si="0"/>
        <v>23</v>
      </c>
      <c r="X2" s="53">
        <f t="shared" si="0"/>
        <v>24</v>
      </c>
      <c r="Y2" s="53">
        <f t="shared" si="0"/>
        <v>25</v>
      </c>
      <c r="Z2" s="18"/>
    </row>
    <row r="3" spans="1:26" s="4" customFormat="1" x14ac:dyDescent="0.35">
      <c r="A3" s="54">
        <f>(A13*$C18)*Calculations!$B$18</f>
        <v>1516.8831168831168</v>
      </c>
      <c r="B3" s="54">
        <f>B13*$C19*Calculations!$B$18</f>
        <v>1566.834077922078</v>
      </c>
      <c r="C3" s="54">
        <f>(C13*$C20)*Calculations!$B$18</f>
        <v>1618.4299241080516</v>
      </c>
      <c r="D3" s="54">
        <f>(D13*$C20)*Calculations!$B$18</f>
        <v>1675.0749714518333</v>
      </c>
      <c r="E3" s="54">
        <f>(E13*$C20)*Calculations!$B$18</f>
        <v>1733.7025954526471</v>
      </c>
      <c r="F3" s="54">
        <f>(F13*$C20)*Calculations!$B$18</f>
        <v>1794.3821862934897</v>
      </c>
      <c r="G3" s="54">
        <f>(G13*$C20)*Calculations!$B$18</f>
        <v>1857.1855628137619</v>
      </c>
      <c r="H3" s="54">
        <f>(H13*$C20)*Calculations!$B$18</f>
        <v>1922.1870575122432</v>
      </c>
      <c r="I3" s="54">
        <f>(I13*$C20)*Calculations!$B$18</f>
        <v>1989.4636045251714</v>
      </c>
      <c r="J3" s="54">
        <f>(J13*$C20)*Calculations!$B$18</f>
        <v>2059.0948306835521</v>
      </c>
      <c r="K3" s="54">
        <f>(K13*$C20)*Calculations!$B$18</f>
        <v>2131.1631497574763</v>
      </c>
      <c r="L3" s="54">
        <f>(L13*$C20)*Calculations!$B$18</f>
        <v>2205.753859998988</v>
      </c>
      <c r="M3" s="54">
        <f>(M13*$C20)*Calculations!$B$18</f>
        <v>2282.9552450989527</v>
      </c>
      <c r="N3" s="54">
        <f>(N13*$C20)*Calculations!$B$18</f>
        <v>2362.8586786774158</v>
      </c>
      <c r="O3" s="54">
        <f>(O13*$C20)*Calculations!$B$18</f>
        <v>2445.558732431125</v>
      </c>
      <c r="P3" s="54">
        <f>(P13*$C20)*Calculations!$B$18</f>
        <v>2531.1532880662139</v>
      </c>
      <c r="Q3" s="54">
        <f>(Q13*$C20)*Calculations!$B$18</f>
        <v>2619.7436531485314</v>
      </c>
      <c r="R3" s="54">
        <f>(R13*$C20)*Calculations!$B$18</f>
        <v>2711.4346810087295</v>
      </c>
      <c r="S3" s="54">
        <f>(S13*$C20)*Calculations!$B$18</f>
        <v>2806.3348948440348</v>
      </c>
      <c r="T3" s="54">
        <f>(T13*$C20)*Calculations!$B$18</f>
        <v>2904.5566161635766</v>
      </c>
      <c r="U3" s="54">
        <f>(U13*$C20)*Calculations!$B$18</f>
        <v>3006.2160977293011</v>
      </c>
      <c r="V3" s="54">
        <f>(V13*$C20)*Calculations!$B$18</f>
        <v>3111.4336611498265</v>
      </c>
      <c r="W3" s="54">
        <f>(W13*$C20)*Calculations!$B$18</f>
        <v>3220.3338392900696</v>
      </c>
      <c r="X3" s="54">
        <f>(X13*$C20)*Calculations!$B$18</f>
        <v>3333.0455236652219</v>
      </c>
      <c r="Y3" s="54">
        <f>(Y13*$C20)*Calculations!$B$18</f>
        <v>3449.7021169935047</v>
      </c>
      <c r="Z3" s="63"/>
    </row>
    <row r="4" spans="1:26" x14ac:dyDescent="0.35">
      <c r="A4" s="10" t="s">
        <v>79</v>
      </c>
      <c r="B4" s="10"/>
      <c r="C4" s="52">
        <f>SUM(A3:Y3)</f>
        <v>58855.481965668914</v>
      </c>
      <c r="D4" s="17"/>
      <c r="E4" s="17"/>
      <c r="F4" s="17"/>
      <c r="G4" s="17"/>
      <c r="H4" s="17"/>
      <c r="I4" s="17"/>
      <c r="J4" s="17"/>
      <c r="K4" s="17"/>
      <c r="L4" s="17"/>
      <c r="M4" s="17"/>
      <c r="N4" s="17"/>
      <c r="O4" s="17"/>
      <c r="P4" s="17"/>
      <c r="Q4" s="17"/>
      <c r="R4" s="17"/>
      <c r="S4" s="17"/>
      <c r="T4" s="17"/>
      <c r="U4" s="17"/>
      <c r="V4" s="17"/>
      <c r="W4" s="17"/>
      <c r="X4" s="17"/>
      <c r="Y4" s="17"/>
      <c r="Z4" s="17"/>
    </row>
    <row r="5" spans="1:26" x14ac:dyDescent="0.35">
      <c r="A5" s="17"/>
      <c r="B5" s="17"/>
      <c r="C5" s="63"/>
      <c r="D5" s="17"/>
      <c r="E5" s="17"/>
      <c r="F5" s="17"/>
      <c r="G5" s="17"/>
      <c r="H5" s="17"/>
      <c r="I5" s="17"/>
      <c r="J5" s="17"/>
      <c r="K5" s="17"/>
      <c r="L5" s="17"/>
      <c r="M5" s="17"/>
      <c r="N5" s="17"/>
      <c r="O5" s="17"/>
      <c r="P5" s="17"/>
      <c r="Q5" s="17"/>
      <c r="R5" s="17"/>
      <c r="S5" s="17"/>
      <c r="T5" s="17"/>
      <c r="U5" s="17"/>
      <c r="V5" s="17"/>
      <c r="W5" s="17"/>
      <c r="X5" s="17"/>
      <c r="Y5" s="17"/>
      <c r="Z5" s="17"/>
    </row>
    <row r="6" spans="1:26" x14ac:dyDescent="0.35">
      <c r="A6" s="78" t="s">
        <v>78</v>
      </c>
      <c r="B6" s="79"/>
      <c r="C6" s="79"/>
      <c r="D6" s="79"/>
      <c r="E6" s="79"/>
      <c r="F6" s="79"/>
      <c r="G6" s="79"/>
      <c r="H6" s="79"/>
      <c r="I6" s="79"/>
      <c r="J6" s="79"/>
      <c r="K6" s="79"/>
      <c r="L6" s="79"/>
      <c r="M6" s="79"/>
      <c r="N6" s="79"/>
      <c r="O6" s="79"/>
      <c r="P6" s="79"/>
      <c r="Q6" s="79"/>
      <c r="R6" s="79"/>
      <c r="S6" s="79"/>
      <c r="T6" s="79"/>
      <c r="U6" s="79"/>
      <c r="V6" s="79"/>
      <c r="W6" s="79"/>
      <c r="X6" s="79"/>
      <c r="Y6" s="80"/>
      <c r="Z6" s="17"/>
    </row>
    <row r="7" spans="1:26" x14ac:dyDescent="0.35">
      <c r="A7" s="53">
        <v>1</v>
      </c>
      <c r="B7" s="53">
        <f>A7+1</f>
        <v>2</v>
      </c>
      <c r="C7" s="53">
        <f t="shared" ref="C7" si="1">B7+1</f>
        <v>3</v>
      </c>
      <c r="D7" s="53">
        <f t="shared" ref="D7" si="2">C7+1</f>
        <v>4</v>
      </c>
      <c r="E7" s="53">
        <f t="shared" ref="E7" si="3">D7+1</f>
        <v>5</v>
      </c>
      <c r="F7" s="53">
        <f t="shared" ref="F7" si="4">E7+1</f>
        <v>6</v>
      </c>
      <c r="G7" s="53">
        <f t="shared" ref="G7" si="5">F7+1</f>
        <v>7</v>
      </c>
      <c r="H7" s="53">
        <f t="shared" ref="H7" si="6">G7+1</f>
        <v>8</v>
      </c>
      <c r="I7" s="53">
        <f t="shared" ref="I7" si="7">H7+1</f>
        <v>9</v>
      </c>
      <c r="J7" s="53">
        <f t="shared" ref="J7" si="8">I7+1</f>
        <v>10</v>
      </c>
      <c r="K7" s="53">
        <f t="shared" ref="K7" si="9">J7+1</f>
        <v>11</v>
      </c>
      <c r="L7" s="53">
        <f t="shared" ref="L7" si="10">K7+1</f>
        <v>12</v>
      </c>
      <c r="M7" s="53">
        <f t="shared" ref="M7" si="11">L7+1</f>
        <v>13</v>
      </c>
      <c r="N7" s="53">
        <f t="shared" ref="N7" si="12">M7+1</f>
        <v>14</v>
      </c>
      <c r="O7" s="53">
        <f t="shared" ref="O7" si="13">N7+1</f>
        <v>15</v>
      </c>
      <c r="P7" s="53">
        <f t="shared" ref="P7" si="14">O7+1</f>
        <v>16</v>
      </c>
      <c r="Q7" s="53">
        <f t="shared" ref="Q7" si="15">P7+1</f>
        <v>17</v>
      </c>
      <c r="R7" s="53">
        <f t="shared" ref="R7" si="16">Q7+1</f>
        <v>18</v>
      </c>
      <c r="S7" s="53">
        <f t="shared" ref="S7" si="17">R7+1</f>
        <v>19</v>
      </c>
      <c r="T7" s="53">
        <f t="shared" ref="T7" si="18">S7+1</f>
        <v>20</v>
      </c>
      <c r="U7" s="53">
        <f t="shared" ref="U7" si="19">T7+1</f>
        <v>21</v>
      </c>
      <c r="V7" s="53">
        <f>U7+1</f>
        <v>22</v>
      </c>
      <c r="W7" s="53">
        <f t="shared" ref="W7" si="20">V7+1</f>
        <v>23</v>
      </c>
      <c r="X7" s="53">
        <f t="shared" ref="X7" si="21">W7+1</f>
        <v>24</v>
      </c>
      <c r="Y7" s="53">
        <f t="shared" ref="Y7" si="22">X7+1</f>
        <v>25</v>
      </c>
      <c r="Z7" s="17"/>
    </row>
    <row r="8" spans="1:26" x14ac:dyDescent="0.35">
      <c r="A8" s="54">
        <f>($I$19*$C18)*Calculations!$B$18</f>
        <v>884.84848484848499</v>
      </c>
      <c r="B8" s="54">
        <f>($I$19*$C19)*Calculations!$B$18</f>
        <v>883.07878787878803</v>
      </c>
      <c r="C8" s="54">
        <f>($I$19*$C20)*Calculations!$B$18</f>
        <v>881.31263030303057</v>
      </c>
      <c r="D8" s="54">
        <f>($I$19*$C21)*Calculations!$B$18</f>
        <v>879.55000504242435</v>
      </c>
      <c r="E8" s="54">
        <f>($I$19*$C22)*Calculations!$B$18</f>
        <v>877.79090503233954</v>
      </c>
      <c r="F8" s="54">
        <f>($I$19*$C23)*Calculations!$B$18</f>
        <v>876.03532322227477</v>
      </c>
      <c r="G8" s="54">
        <f>($I$19*$C24)*Calculations!$B$18</f>
        <v>874.28325257583026</v>
      </c>
      <c r="H8" s="54">
        <f>($I$19*$C25)*Calculations!$B$18</f>
        <v>872.53468607067862</v>
      </c>
      <c r="I8" s="54">
        <f>($I$19*$C26)*Calculations!$B$18</f>
        <v>870.78961669853743</v>
      </c>
      <c r="J8" s="54">
        <f>($I$19*$C27)*Calculations!$B$18</f>
        <v>869.04803746514028</v>
      </c>
      <c r="K8" s="54">
        <v>0</v>
      </c>
      <c r="L8" s="54">
        <v>0</v>
      </c>
      <c r="M8" s="54">
        <v>0</v>
      </c>
      <c r="N8" s="54">
        <v>0</v>
      </c>
      <c r="O8" s="54">
        <v>0</v>
      </c>
      <c r="P8" s="54">
        <v>0</v>
      </c>
      <c r="Q8" s="54">
        <v>0</v>
      </c>
      <c r="R8" s="54">
        <v>0</v>
      </c>
      <c r="S8" s="54">
        <v>0</v>
      </c>
      <c r="T8" s="54">
        <v>0</v>
      </c>
      <c r="U8" s="54">
        <v>0</v>
      </c>
      <c r="V8" s="54">
        <v>0</v>
      </c>
      <c r="W8" s="54">
        <v>0</v>
      </c>
      <c r="X8" s="54">
        <v>0</v>
      </c>
      <c r="Y8" s="54">
        <v>0</v>
      </c>
      <c r="Z8" s="17"/>
    </row>
    <row r="9" spans="1:26" x14ac:dyDescent="0.35">
      <c r="A9" s="10" t="s">
        <v>126</v>
      </c>
      <c r="B9" s="10"/>
      <c r="C9" s="52">
        <f>SUM(A8:J8)</f>
        <v>8769.2717291375284</v>
      </c>
      <c r="D9" s="17"/>
      <c r="E9" s="17"/>
      <c r="F9" s="17"/>
      <c r="G9" s="17"/>
      <c r="H9" s="17"/>
      <c r="I9" s="17"/>
      <c r="J9" s="17"/>
      <c r="K9" s="17"/>
      <c r="L9" s="17"/>
      <c r="M9" s="17"/>
      <c r="N9" s="17"/>
      <c r="O9" s="17"/>
      <c r="P9" s="17"/>
      <c r="Q9" s="17"/>
      <c r="R9" s="17"/>
      <c r="S9" s="17"/>
      <c r="T9" s="17"/>
      <c r="U9" s="17"/>
      <c r="V9" s="17"/>
      <c r="W9" s="17"/>
      <c r="X9" s="17"/>
      <c r="Y9" s="17"/>
      <c r="Z9" s="17"/>
    </row>
    <row r="10" spans="1:26" s="85" customFormat="1" x14ac:dyDescent="0.35">
      <c r="A10" s="82"/>
      <c r="B10" s="83"/>
      <c r="C10" s="84"/>
    </row>
    <row r="11" spans="1:26" x14ac:dyDescent="0.35">
      <c r="A11" s="78" t="s">
        <v>47</v>
      </c>
      <c r="B11" s="79"/>
      <c r="C11" s="79"/>
      <c r="D11" s="79"/>
      <c r="E11" s="79"/>
      <c r="F11" s="79"/>
      <c r="G11" s="79"/>
      <c r="H11" s="79"/>
      <c r="I11" s="79"/>
      <c r="J11" s="79"/>
      <c r="K11" s="79"/>
      <c r="L11" s="79"/>
      <c r="M11" s="79"/>
      <c r="N11" s="79"/>
      <c r="O11" s="79"/>
      <c r="P11" s="79"/>
      <c r="Q11" s="79"/>
      <c r="R11" s="79"/>
      <c r="S11" s="79"/>
      <c r="T11" s="79"/>
      <c r="U11" s="79"/>
      <c r="V11" s="79"/>
      <c r="W11" s="79"/>
      <c r="X11" s="79"/>
      <c r="Y11" s="80"/>
      <c r="Z11" s="17"/>
    </row>
    <row r="12" spans="1:26" s="1" customFormat="1" x14ac:dyDescent="0.35">
      <c r="A12" s="53">
        <v>1</v>
      </c>
      <c r="B12" s="53">
        <f>A12+1</f>
        <v>2</v>
      </c>
      <c r="C12" s="53">
        <f t="shared" ref="C12:Y12" si="23">B12+1</f>
        <v>3</v>
      </c>
      <c r="D12" s="53">
        <f t="shared" si="23"/>
        <v>4</v>
      </c>
      <c r="E12" s="53">
        <f t="shared" si="23"/>
        <v>5</v>
      </c>
      <c r="F12" s="53">
        <f t="shared" si="23"/>
        <v>6</v>
      </c>
      <c r="G12" s="53">
        <f t="shared" si="23"/>
        <v>7</v>
      </c>
      <c r="H12" s="53">
        <f t="shared" si="23"/>
        <v>8</v>
      </c>
      <c r="I12" s="53">
        <f t="shared" si="23"/>
        <v>9</v>
      </c>
      <c r="J12" s="53">
        <f t="shared" si="23"/>
        <v>10</v>
      </c>
      <c r="K12" s="53">
        <f t="shared" si="23"/>
        <v>11</v>
      </c>
      <c r="L12" s="53">
        <f t="shared" si="23"/>
        <v>12</v>
      </c>
      <c r="M12" s="53">
        <f t="shared" si="23"/>
        <v>13</v>
      </c>
      <c r="N12" s="53">
        <f t="shared" si="23"/>
        <v>14</v>
      </c>
      <c r="O12" s="53">
        <f t="shared" si="23"/>
        <v>15</v>
      </c>
      <c r="P12" s="53">
        <f t="shared" si="23"/>
        <v>16</v>
      </c>
      <c r="Q12" s="53">
        <f t="shared" si="23"/>
        <v>17</v>
      </c>
      <c r="R12" s="53">
        <f t="shared" si="23"/>
        <v>18</v>
      </c>
      <c r="S12" s="53">
        <f t="shared" si="23"/>
        <v>19</v>
      </c>
      <c r="T12" s="53">
        <f t="shared" si="23"/>
        <v>20</v>
      </c>
      <c r="U12" s="53">
        <f t="shared" si="23"/>
        <v>21</v>
      </c>
      <c r="V12" s="53">
        <f>U12+1</f>
        <v>22</v>
      </c>
      <c r="W12" s="53">
        <f t="shared" si="23"/>
        <v>23</v>
      </c>
      <c r="X12" s="53">
        <f t="shared" si="23"/>
        <v>24</v>
      </c>
      <c r="Y12" s="53">
        <f t="shared" si="23"/>
        <v>25</v>
      </c>
      <c r="Z12" s="18"/>
    </row>
    <row r="13" spans="1:26" x14ac:dyDescent="0.35">
      <c r="A13" s="25">
        <f>'Inputs &amp; Outputs'!B11</f>
        <v>0.12</v>
      </c>
      <c r="B13" s="25">
        <f>A13*1.035</f>
        <v>0.12419999999999999</v>
      </c>
      <c r="C13" s="25">
        <f t="shared" ref="C13:Y13" si="24">B13*1.035</f>
        <v>0.12854699999999997</v>
      </c>
      <c r="D13" s="25">
        <f t="shared" si="24"/>
        <v>0.13304614499999995</v>
      </c>
      <c r="E13" s="25">
        <f t="shared" si="24"/>
        <v>0.13770276007499993</v>
      </c>
      <c r="F13" s="25">
        <f t="shared" si="24"/>
        <v>0.14252235667762492</v>
      </c>
      <c r="G13" s="25">
        <f t="shared" si="24"/>
        <v>0.14751063916134177</v>
      </c>
      <c r="H13" s="25">
        <f t="shared" si="24"/>
        <v>0.15267351153198871</v>
      </c>
      <c r="I13" s="25">
        <f t="shared" si="24"/>
        <v>0.1580170844356083</v>
      </c>
      <c r="J13" s="25">
        <f t="shared" si="24"/>
        <v>0.16354768239085457</v>
      </c>
      <c r="K13" s="25">
        <f t="shared" si="24"/>
        <v>0.16927185127453448</v>
      </c>
      <c r="L13" s="25">
        <f t="shared" si="24"/>
        <v>0.17519636606914318</v>
      </c>
      <c r="M13" s="25">
        <f t="shared" si="24"/>
        <v>0.18132823888156319</v>
      </c>
      <c r="N13" s="25">
        <f t="shared" si="24"/>
        <v>0.18767472724241788</v>
      </c>
      <c r="O13" s="25">
        <f t="shared" si="24"/>
        <v>0.19424334269590249</v>
      </c>
      <c r="P13" s="25">
        <f t="shared" si="24"/>
        <v>0.20104185969025906</v>
      </c>
      <c r="Q13" s="25">
        <f t="shared" si="24"/>
        <v>0.20807832477941812</v>
      </c>
      <c r="R13" s="25">
        <f t="shared" si="24"/>
        <v>0.21536106614669773</v>
      </c>
      <c r="S13" s="25">
        <f t="shared" si="24"/>
        <v>0.22289870346183213</v>
      </c>
      <c r="T13" s="25">
        <f t="shared" si="24"/>
        <v>0.23070015808299624</v>
      </c>
      <c r="U13" s="25">
        <f t="shared" si="24"/>
        <v>0.23877466361590108</v>
      </c>
      <c r="V13" s="25">
        <f t="shared" si="24"/>
        <v>0.2471317768424576</v>
      </c>
      <c r="W13" s="25">
        <f t="shared" si="24"/>
        <v>0.25578138903194358</v>
      </c>
      <c r="X13" s="25">
        <f t="shared" si="24"/>
        <v>0.26473373764806157</v>
      </c>
      <c r="Y13" s="25">
        <f t="shared" si="24"/>
        <v>0.27399941846574372</v>
      </c>
      <c r="Z13" s="17"/>
    </row>
    <row r="14" spans="1:26" x14ac:dyDescent="0.3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x14ac:dyDescent="0.35">
      <c r="A15" s="27" t="s">
        <v>49</v>
      </c>
      <c r="B15" s="28"/>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x14ac:dyDescent="0.35">
      <c r="A16" s="51">
        <f>Calculations!B20</f>
        <v>1241</v>
      </c>
      <c r="B16" s="62" t="s">
        <v>50</v>
      </c>
      <c r="C16" s="64"/>
      <c r="D16" s="64"/>
      <c r="E16" s="17"/>
      <c r="F16" s="17"/>
      <c r="G16" s="17"/>
      <c r="H16" s="17"/>
      <c r="I16" s="17"/>
      <c r="J16" s="17"/>
      <c r="K16" s="17"/>
      <c r="L16" s="17"/>
      <c r="M16" s="17"/>
      <c r="N16" s="17"/>
      <c r="O16" s="17"/>
      <c r="P16" s="17"/>
      <c r="Q16" s="17"/>
      <c r="R16" s="17"/>
      <c r="S16" s="17"/>
      <c r="T16" s="17"/>
      <c r="U16" s="17"/>
      <c r="V16" s="17"/>
      <c r="W16" s="17"/>
      <c r="X16" s="17"/>
      <c r="Y16" s="17"/>
      <c r="Z16" s="17"/>
    </row>
    <row r="17" spans="1:26" x14ac:dyDescent="0.35">
      <c r="A17" s="60" t="s">
        <v>104</v>
      </c>
      <c r="B17" s="61" t="s">
        <v>51</v>
      </c>
      <c r="C17" s="76" t="s">
        <v>52</v>
      </c>
      <c r="D17" s="77"/>
      <c r="E17" s="17"/>
      <c r="F17" s="17"/>
      <c r="G17" s="17"/>
      <c r="H17" s="17"/>
      <c r="I17" s="17"/>
      <c r="J17" s="17"/>
      <c r="K17" s="17"/>
      <c r="L17" s="17"/>
      <c r="M17" s="17"/>
      <c r="N17" s="17"/>
      <c r="O17" s="17"/>
      <c r="P17" s="17"/>
      <c r="Q17" s="17"/>
      <c r="R17" s="17"/>
      <c r="S17" s="17"/>
      <c r="T17" s="17"/>
      <c r="U17" s="17"/>
      <c r="V17" s="17"/>
      <c r="W17" s="17"/>
      <c r="X17" s="17"/>
      <c r="Y17" s="17"/>
      <c r="Z17" s="17"/>
    </row>
    <row r="18" spans="1:26" x14ac:dyDescent="0.35">
      <c r="A18" s="55" t="s">
        <v>53</v>
      </c>
      <c r="B18" s="56">
        <v>1</v>
      </c>
      <c r="C18" s="57">
        <f>A$16*B18</f>
        <v>1241</v>
      </c>
      <c r="D18" s="58" t="s">
        <v>50</v>
      </c>
      <c r="E18" s="17"/>
      <c r="F18" s="17"/>
      <c r="G18" s="81"/>
      <c r="H18" s="17"/>
      <c r="I18" s="17" t="s">
        <v>122</v>
      </c>
      <c r="J18" s="17"/>
      <c r="K18" s="17"/>
      <c r="L18" s="17"/>
      <c r="M18" s="17"/>
      <c r="N18" s="17"/>
      <c r="O18" s="17"/>
      <c r="P18" s="17"/>
      <c r="Q18" s="17"/>
      <c r="R18" s="17"/>
      <c r="S18" s="17"/>
      <c r="T18" s="17"/>
      <c r="U18" s="17"/>
      <c r="V18" s="17"/>
      <c r="W18" s="17"/>
      <c r="X18" s="17"/>
      <c r="Y18" s="17"/>
      <c r="Z18" s="17"/>
    </row>
    <row r="19" spans="1:26" x14ac:dyDescent="0.35">
      <c r="A19" s="55" t="s">
        <v>54</v>
      </c>
      <c r="B19" s="59">
        <f>B18*0.998</f>
        <v>0.998</v>
      </c>
      <c r="C19" s="57">
        <f t="shared" ref="C19:C42" si="25">A$16*B19</f>
        <v>1238.518</v>
      </c>
      <c r="D19" s="58" t="s">
        <v>50</v>
      </c>
      <c r="E19" s="17"/>
      <c r="F19" s="17"/>
      <c r="G19" s="17"/>
      <c r="H19" s="17"/>
      <c r="I19" s="17">
        <v>7.0000000000000007E-2</v>
      </c>
      <c r="J19" s="17"/>
      <c r="K19" s="17"/>
      <c r="L19" s="17"/>
      <c r="M19" s="17"/>
      <c r="N19" s="17"/>
      <c r="O19" s="17"/>
      <c r="P19" s="17"/>
      <c r="Q19" s="17"/>
      <c r="R19" s="17"/>
      <c r="S19" s="17"/>
      <c r="T19" s="17"/>
      <c r="U19" s="17"/>
      <c r="V19" s="17"/>
      <c r="W19" s="17"/>
      <c r="X19" s="17"/>
      <c r="Y19" s="17"/>
      <c r="Z19" s="17"/>
    </row>
    <row r="20" spans="1:26" x14ac:dyDescent="0.35">
      <c r="A20" s="55" t="s">
        <v>55</v>
      </c>
      <c r="B20" s="59">
        <f t="shared" ref="B20:B42" si="26">B19*0.998</f>
        <v>0.996004</v>
      </c>
      <c r="C20" s="57">
        <f t="shared" si="25"/>
        <v>1236.040964</v>
      </c>
      <c r="D20" s="58" t="s">
        <v>50</v>
      </c>
      <c r="E20" s="17"/>
      <c r="F20" s="17"/>
      <c r="G20" s="17"/>
      <c r="H20" s="17"/>
      <c r="I20" s="17"/>
      <c r="J20" s="17"/>
      <c r="K20" s="17"/>
      <c r="L20" s="17"/>
      <c r="M20" s="17"/>
      <c r="N20" s="17"/>
      <c r="O20" s="17"/>
      <c r="P20" s="17"/>
      <c r="Q20" s="17"/>
      <c r="R20" s="17"/>
      <c r="S20" s="17"/>
      <c r="T20" s="17"/>
      <c r="U20" s="17"/>
      <c r="V20" s="17"/>
      <c r="W20" s="17"/>
      <c r="X20" s="17"/>
      <c r="Y20" s="17"/>
      <c r="Z20" s="17"/>
    </row>
    <row r="21" spans="1:26" x14ac:dyDescent="0.35">
      <c r="A21" s="55" t="s">
        <v>56</v>
      </c>
      <c r="B21" s="59">
        <f t="shared" si="26"/>
        <v>0.99401199200000001</v>
      </c>
      <c r="C21" s="57">
        <f t="shared" si="25"/>
        <v>1233.568882072</v>
      </c>
      <c r="D21" s="58" t="s">
        <v>50</v>
      </c>
      <c r="E21" s="17"/>
      <c r="F21" s="17"/>
      <c r="G21" s="17"/>
      <c r="H21" s="17"/>
      <c r="I21" s="17"/>
      <c r="J21" s="17"/>
      <c r="K21" s="17"/>
      <c r="L21" s="17"/>
      <c r="M21" s="17"/>
      <c r="N21" s="17"/>
      <c r="O21" s="17"/>
      <c r="P21" s="17"/>
      <c r="Q21" s="17"/>
      <c r="R21" s="17"/>
      <c r="S21" s="17"/>
      <c r="T21" s="17"/>
      <c r="U21" s="17"/>
      <c r="V21" s="17"/>
      <c r="W21" s="17"/>
      <c r="X21" s="17"/>
      <c r="Y21" s="17"/>
      <c r="Z21" s="17"/>
    </row>
    <row r="22" spans="1:26" x14ac:dyDescent="0.35">
      <c r="A22" s="55" t="s">
        <v>57</v>
      </c>
      <c r="B22" s="59">
        <f t="shared" si="26"/>
        <v>0.99202396801600001</v>
      </c>
      <c r="C22" s="57">
        <f t="shared" si="25"/>
        <v>1231.1017443078561</v>
      </c>
      <c r="D22" s="58" t="s">
        <v>50</v>
      </c>
      <c r="E22" s="17"/>
      <c r="F22" s="17"/>
      <c r="G22" s="17"/>
      <c r="H22" s="17"/>
      <c r="I22" s="17"/>
      <c r="J22" s="17"/>
      <c r="K22" s="17"/>
      <c r="L22" s="17"/>
      <c r="M22" s="17"/>
      <c r="N22" s="17"/>
      <c r="O22" s="17"/>
      <c r="P22" s="17"/>
      <c r="Q22" s="17"/>
      <c r="R22" s="17"/>
      <c r="S22" s="17"/>
      <c r="T22" s="17"/>
      <c r="U22" s="17"/>
      <c r="V22" s="17"/>
      <c r="W22" s="17"/>
      <c r="X22" s="17"/>
      <c r="Y22" s="17"/>
      <c r="Z22" s="17"/>
    </row>
    <row r="23" spans="1:26" x14ac:dyDescent="0.35">
      <c r="A23" s="55" t="s">
        <v>58</v>
      </c>
      <c r="B23" s="59">
        <f t="shared" si="26"/>
        <v>0.99003992007996799</v>
      </c>
      <c r="C23" s="57">
        <f t="shared" si="25"/>
        <v>1228.6395408192402</v>
      </c>
      <c r="D23" s="58" t="s">
        <v>50</v>
      </c>
      <c r="E23" s="17"/>
      <c r="F23" s="17"/>
      <c r="G23" s="17"/>
      <c r="H23" s="17"/>
      <c r="I23" s="17"/>
      <c r="J23" s="17"/>
      <c r="K23" s="17"/>
      <c r="L23" s="17"/>
      <c r="M23" s="17"/>
      <c r="N23" s="17"/>
      <c r="O23" s="17"/>
      <c r="P23" s="17"/>
      <c r="Q23" s="17"/>
      <c r="R23" s="17"/>
      <c r="S23" s="17"/>
      <c r="T23" s="17"/>
      <c r="U23" s="17"/>
      <c r="V23" s="17"/>
      <c r="W23" s="17"/>
      <c r="X23" s="17"/>
      <c r="Y23" s="17"/>
      <c r="Z23" s="17"/>
    </row>
    <row r="24" spans="1:26" x14ac:dyDescent="0.35">
      <c r="A24" s="55" t="s">
        <v>59</v>
      </c>
      <c r="B24" s="59">
        <f t="shared" si="26"/>
        <v>0.98805984023980808</v>
      </c>
      <c r="C24" s="57">
        <f t="shared" si="25"/>
        <v>1226.1822617376017</v>
      </c>
      <c r="D24" s="58" t="s">
        <v>50</v>
      </c>
      <c r="E24" s="17"/>
      <c r="F24" s="17"/>
      <c r="G24" s="17"/>
      <c r="H24" s="17"/>
      <c r="I24" s="17"/>
      <c r="J24" s="17"/>
      <c r="K24" s="17"/>
      <c r="L24" s="17"/>
      <c r="M24" s="17"/>
      <c r="N24" s="17"/>
      <c r="O24" s="17"/>
      <c r="P24" s="17"/>
      <c r="Q24" s="17"/>
      <c r="R24" s="17"/>
      <c r="S24" s="17"/>
      <c r="T24" s="17"/>
      <c r="U24" s="17"/>
      <c r="V24" s="17"/>
      <c r="W24" s="17"/>
      <c r="X24" s="17"/>
      <c r="Y24" s="17"/>
      <c r="Z24" s="17"/>
    </row>
    <row r="25" spans="1:26" x14ac:dyDescent="0.35">
      <c r="A25" s="55" t="s">
        <v>60</v>
      </c>
      <c r="B25" s="59">
        <f t="shared" si="26"/>
        <v>0.98608372055932847</v>
      </c>
      <c r="C25" s="57">
        <f t="shared" si="25"/>
        <v>1223.7298972141266</v>
      </c>
      <c r="D25" s="58" t="s">
        <v>50</v>
      </c>
      <c r="E25" s="17"/>
      <c r="F25" s="17"/>
      <c r="G25" s="17"/>
      <c r="H25" s="17"/>
      <c r="I25" s="17"/>
      <c r="J25" s="17"/>
      <c r="K25" s="17"/>
      <c r="L25" s="17"/>
      <c r="M25" s="17"/>
      <c r="N25" s="17"/>
      <c r="O25" s="17"/>
      <c r="P25" s="17"/>
      <c r="Q25" s="17"/>
      <c r="R25" s="17"/>
      <c r="S25" s="17"/>
      <c r="T25" s="17"/>
      <c r="U25" s="17"/>
      <c r="V25" s="17"/>
      <c r="W25" s="17"/>
      <c r="X25" s="17"/>
      <c r="Y25" s="17"/>
      <c r="Z25" s="17"/>
    </row>
    <row r="26" spans="1:26" x14ac:dyDescent="0.35">
      <c r="A26" s="55" t="s">
        <v>61</v>
      </c>
      <c r="B26" s="59">
        <f t="shared" si="26"/>
        <v>0.98411155311820986</v>
      </c>
      <c r="C26" s="57">
        <f t="shared" si="25"/>
        <v>1221.2824374196985</v>
      </c>
      <c r="D26" s="58" t="s">
        <v>50</v>
      </c>
      <c r="E26" s="17"/>
      <c r="F26" s="17"/>
      <c r="G26" s="17"/>
      <c r="H26" s="17"/>
      <c r="I26" s="17"/>
      <c r="J26" s="17"/>
      <c r="K26" s="17"/>
      <c r="L26" s="17"/>
      <c r="M26" s="17"/>
      <c r="N26" s="17"/>
      <c r="O26" s="17"/>
      <c r="P26" s="17"/>
      <c r="Q26" s="17"/>
      <c r="R26" s="17"/>
      <c r="S26" s="17"/>
      <c r="T26" s="17"/>
      <c r="U26" s="17"/>
      <c r="V26" s="17"/>
      <c r="W26" s="17"/>
      <c r="X26" s="17"/>
      <c r="Y26" s="17"/>
      <c r="Z26" s="17"/>
    </row>
    <row r="27" spans="1:26" x14ac:dyDescent="0.35">
      <c r="A27" s="55" t="s">
        <v>62</v>
      </c>
      <c r="B27" s="59">
        <f t="shared" si="26"/>
        <v>0.9821433300119734</v>
      </c>
      <c r="C27" s="57">
        <f t="shared" si="25"/>
        <v>1218.839872544859</v>
      </c>
      <c r="D27" s="58" t="s">
        <v>50</v>
      </c>
      <c r="E27" s="17"/>
      <c r="F27" s="17"/>
      <c r="G27" s="17"/>
      <c r="H27" s="17"/>
      <c r="I27" s="17"/>
      <c r="J27" s="17"/>
      <c r="K27" s="17"/>
      <c r="L27" s="17"/>
      <c r="M27" s="17"/>
      <c r="N27" s="17"/>
      <c r="O27" s="17"/>
      <c r="P27" s="17"/>
      <c r="Q27" s="17"/>
      <c r="R27" s="17"/>
      <c r="S27" s="17"/>
      <c r="T27" s="17"/>
      <c r="U27" s="17"/>
      <c r="V27" s="17"/>
      <c r="W27" s="17"/>
      <c r="X27" s="17"/>
      <c r="Y27" s="17"/>
      <c r="Z27" s="17"/>
    </row>
    <row r="28" spans="1:26" x14ac:dyDescent="0.35">
      <c r="A28" s="55" t="s">
        <v>63</v>
      </c>
      <c r="B28" s="59">
        <f t="shared" si="26"/>
        <v>0.9801790433519495</v>
      </c>
      <c r="C28" s="57">
        <f t="shared" si="25"/>
        <v>1216.4021927997694</v>
      </c>
      <c r="D28" s="58" t="s">
        <v>50</v>
      </c>
      <c r="E28" s="17"/>
      <c r="F28" s="17"/>
      <c r="G28" s="17"/>
      <c r="H28" s="17"/>
      <c r="I28" s="17"/>
      <c r="J28" s="17"/>
      <c r="K28" s="17"/>
      <c r="L28" s="17"/>
      <c r="M28" s="17"/>
      <c r="N28" s="17"/>
      <c r="O28" s="17"/>
      <c r="P28" s="17"/>
      <c r="Q28" s="17"/>
      <c r="R28" s="17"/>
      <c r="S28" s="17"/>
      <c r="T28" s="17"/>
      <c r="U28" s="17"/>
      <c r="V28" s="17"/>
      <c r="W28" s="17"/>
      <c r="X28" s="17"/>
      <c r="Y28" s="17"/>
      <c r="Z28" s="17"/>
    </row>
    <row r="29" spans="1:26" x14ac:dyDescent="0.35">
      <c r="A29" s="55" t="s">
        <v>64</v>
      </c>
      <c r="B29" s="59">
        <f t="shared" si="26"/>
        <v>0.97821868526524558</v>
      </c>
      <c r="C29" s="57">
        <f t="shared" si="25"/>
        <v>1213.9693884141698</v>
      </c>
      <c r="D29" s="58" t="s">
        <v>50</v>
      </c>
      <c r="E29" s="17"/>
      <c r="F29" s="17"/>
      <c r="G29" s="17"/>
      <c r="H29" s="17"/>
      <c r="I29" s="17"/>
      <c r="J29" s="17"/>
      <c r="K29" s="17"/>
      <c r="L29" s="17"/>
      <c r="M29" s="17"/>
      <c r="N29" s="17"/>
      <c r="O29" s="17"/>
      <c r="P29" s="17"/>
      <c r="Q29" s="17"/>
      <c r="R29" s="17"/>
      <c r="S29" s="17"/>
      <c r="T29" s="17"/>
      <c r="U29" s="17"/>
      <c r="V29" s="17"/>
      <c r="W29" s="17"/>
      <c r="X29" s="17"/>
      <c r="Y29" s="17"/>
      <c r="Z29" s="17"/>
    </row>
    <row r="30" spans="1:26" x14ac:dyDescent="0.35">
      <c r="A30" s="55" t="s">
        <v>65</v>
      </c>
      <c r="B30" s="59">
        <f t="shared" si="26"/>
        <v>0.97626224789471505</v>
      </c>
      <c r="C30" s="57">
        <f t="shared" si="25"/>
        <v>1211.5414496373414</v>
      </c>
      <c r="D30" s="58" t="s">
        <v>50</v>
      </c>
      <c r="E30" s="17"/>
      <c r="F30" s="17"/>
      <c r="G30" s="17"/>
      <c r="H30" s="17"/>
      <c r="I30" s="17"/>
      <c r="J30" s="17"/>
      <c r="K30" s="17"/>
      <c r="L30" s="17"/>
      <c r="M30" s="17"/>
      <c r="N30" s="17"/>
      <c r="O30" s="17"/>
      <c r="P30" s="17"/>
      <c r="Q30" s="17"/>
      <c r="R30" s="17"/>
      <c r="S30" s="17"/>
      <c r="T30" s="17"/>
      <c r="U30" s="17"/>
      <c r="V30" s="17"/>
      <c r="W30" s="17"/>
      <c r="X30" s="17"/>
      <c r="Y30" s="17"/>
      <c r="Z30" s="17"/>
    </row>
    <row r="31" spans="1:26" x14ac:dyDescent="0.35">
      <c r="A31" s="55" t="s">
        <v>66</v>
      </c>
      <c r="B31" s="59">
        <f t="shared" si="26"/>
        <v>0.97430972339892563</v>
      </c>
      <c r="C31" s="57">
        <f t="shared" si="25"/>
        <v>1209.1183667380667</v>
      </c>
      <c r="D31" s="58" t="s">
        <v>50</v>
      </c>
      <c r="E31" s="17"/>
      <c r="F31" s="17"/>
      <c r="G31" s="17"/>
      <c r="H31" s="17"/>
      <c r="I31" s="17"/>
      <c r="J31" s="17"/>
      <c r="K31" s="17"/>
      <c r="L31" s="17"/>
      <c r="M31" s="17"/>
      <c r="N31" s="17"/>
      <c r="O31" s="17"/>
      <c r="P31" s="17"/>
      <c r="Q31" s="17"/>
      <c r="R31" s="17"/>
      <c r="S31" s="17"/>
      <c r="T31" s="17"/>
      <c r="U31" s="17"/>
      <c r="V31" s="17"/>
      <c r="W31" s="17"/>
      <c r="X31" s="17"/>
      <c r="Y31" s="17"/>
      <c r="Z31" s="17"/>
    </row>
    <row r="32" spans="1:26" x14ac:dyDescent="0.35">
      <c r="A32" s="55" t="s">
        <v>67</v>
      </c>
      <c r="B32" s="59">
        <f t="shared" si="26"/>
        <v>0.97236110395212783</v>
      </c>
      <c r="C32" s="57">
        <f t="shared" si="25"/>
        <v>1206.7001300045906</v>
      </c>
      <c r="D32" s="58" t="s">
        <v>50</v>
      </c>
      <c r="E32" s="17"/>
      <c r="F32" s="17"/>
      <c r="G32" s="17"/>
      <c r="H32" s="17"/>
      <c r="I32" s="17"/>
      <c r="J32" s="17"/>
      <c r="K32" s="17"/>
      <c r="L32" s="17"/>
      <c r="M32" s="17"/>
      <c r="N32" s="17"/>
      <c r="O32" s="17"/>
      <c r="P32" s="17"/>
      <c r="Q32" s="17"/>
      <c r="R32" s="17"/>
      <c r="S32" s="17"/>
      <c r="T32" s="17"/>
      <c r="U32" s="17"/>
      <c r="V32" s="17"/>
      <c r="W32" s="17"/>
      <c r="X32" s="17"/>
      <c r="Y32" s="17"/>
      <c r="Z32" s="17"/>
    </row>
    <row r="33" spans="1:26" x14ac:dyDescent="0.35">
      <c r="A33" s="55" t="s">
        <v>68</v>
      </c>
      <c r="B33" s="59">
        <f t="shared" si="26"/>
        <v>0.97041638174422362</v>
      </c>
      <c r="C33" s="57">
        <f t="shared" si="25"/>
        <v>1204.2867297445814</v>
      </c>
      <c r="D33" s="58" t="s">
        <v>50</v>
      </c>
      <c r="E33" s="17"/>
      <c r="F33" s="17"/>
      <c r="G33" s="17"/>
      <c r="H33" s="17"/>
      <c r="I33" s="17"/>
      <c r="J33" s="17"/>
      <c r="K33" s="17"/>
      <c r="L33" s="17"/>
      <c r="M33" s="17"/>
      <c r="N33" s="17"/>
      <c r="O33" s="17"/>
      <c r="P33" s="17"/>
      <c r="Q33" s="17"/>
      <c r="R33" s="17"/>
      <c r="S33" s="17"/>
      <c r="T33" s="17"/>
      <c r="U33" s="17"/>
      <c r="V33" s="17"/>
      <c r="W33" s="17"/>
      <c r="X33" s="17"/>
      <c r="Y33" s="17"/>
      <c r="Z33" s="17"/>
    </row>
    <row r="34" spans="1:26" x14ac:dyDescent="0.35">
      <c r="A34" s="55" t="s">
        <v>69</v>
      </c>
      <c r="B34" s="59">
        <f t="shared" si="26"/>
        <v>0.96847554898073518</v>
      </c>
      <c r="C34" s="57">
        <f t="shared" si="25"/>
        <v>1201.8781562850922</v>
      </c>
      <c r="D34" s="58" t="s">
        <v>50</v>
      </c>
      <c r="E34" s="17"/>
      <c r="F34" s="17"/>
      <c r="G34" s="17"/>
      <c r="H34" s="17"/>
      <c r="I34" s="17"/>
      <c r="J34" s="17"/>
      <c r="K34" s="17"/>
      <c r="L34" s="17"/>
      <c r="M34" s="17"/>
      <c r="N34" s="17"/>
      <c r="O34" s="17"/>
      <c r="P34" s="17"/>
      <c r="Q34" s="17"/>
      <c r="R34" s="17"/>
      <c r="S34" s="17"/>
      <c r="T34" s="17"/>
      <c r="U34" s="17"/>
      <c r="V34" s="17"/>
      <c r="W34" s="17"/>
      <c r="X34" s="17"/>
      <c r="Y34" s="17"/>
      <c r="Z34" s="17"/>
    </row>
    <row r="35" spans="1:26" x14ac:dyDescent="0.35">
      <c r="A35" s="55" t="s">
        <v>70</v>
      </c>
      <c r="B35" s="59">
        <f t="shared" si="26"/>
        <v>0.96653859788277374</v>
      </c>
      <c r="C35" s="57">
        <f t="shared" si="25"/>
        <v>1199.4743999725222</v>
      </c>
      <c r="D35" s="58" t="s">
        <v>50</v>
      </c>
      <c r="E35" s="17"/>
      <c r="F35" s="17"/>
      <c r="G35" s="17"/>
      <c r="H35" s="17"/>
      <c r="I35" s="17"/>
      <c r="J35" s="17"/>
      <c r="K35" s="17"/>
      <c r="L35" s="17"/>
      <c r="M35" s="17"/>
      <c r="N35" s="17"/>
      <c r="O35" s="17"/>
      <c r="P35" s="17"/>
      <c r="Q35" s="17"/>
      <c r="R35" s="17"/>
      <c r="S35" s="17"/>
      <c r="T35" s="17"/>
      <c r="U35" s="17"/>
      <c r="V35" s="17"/>
      <c r="W35" s="17"/>
      <c r="X35" s="17"/>
      <c r="Y35" s="17"/>
      <c r="Z35" s="17"/>
    </row>
    <row r="36" spans="1:26" x14ac:dyDescent="0.35">
      <c r="A36" s="55" t="s">
        <v>71</v>
      </c>
      <c r="B36" s="59">
        <f t="shared" si="26"/>
        <v>0.96460552068700822</v>
      </c>
      <c r="C36" s="57">
        <f t="shared" si="25"/>
        <v>1197.0754511725772</v>
      </c>
      <c r="D36" s="58" t="s">
        <v>50</v>
      </c>
      <c r="E36" s="17"/>
      <c r="F36" s="17"/>
      <c r="G36" s="17"/>
      <c r="H36" s="17"/>
      <c r="I36" s="17"/>
      <c r="J36" s="17"/>
      <c r="K36" s="17"/>
      <c r="L36" s="17"/>
      <c r="M36" s="17"/>
      <c r="N36" s="17"/>
      <c r="O36" s="17"/>
      <c r="P36" s="17"/>
      <c r="Q36" s="17"/>
      <c r="R36" s="17"/>
      <c r="S36" s="17"/>
      <c r="T36" s="17"/>
      <c r="U36" s="17"/>
      <c r="V36" s="17"/>
      <c r="W36" s="17"/>
      <c r="X36" s="17"/>
      <c r="Y36" s="17"/>
      <c r="Z36" s="17"/>
    </row>
    <row r="37" spans="1:26" x14ac:dyDescent="0.35">
      <c r="A37" s="55" t="s">
        <v>72</v>
      </c>
      <c r="B37" s="59">
        <f t="shared" si="26"/>
        <v>0.96267630964563422</v>
      </c>
      <c r="C37" s="57">
        <f t="shared" si="25"/>
        <v>1194.681300270232</v>
      </c>
      <c r="D37" s="58" t="s">
        <v>50</v>
      </c>
      <c r="E37" s="17"/>
      <c r="F37" s="17"/>
      <c r="G37" s="17"/>
      <c r="H37" s="17"/>
      <c r="I37" s="17"/>
      <c r="J37" s="17"/>
      <c r="K37" s="17"/>
      <c r="L37" s="17"/>
      <c r="M37" s="17"/>
      <c r="N37" s="17"/>
      <c r="O37" s="17"/>
      <c r="P37" s="17"/>
      <c r="Q37" s="17"/>
      <c r="R37" s="17"/>
      <c r="S37" s="17"/>
      <c r="T37" s="17"/>
      <c r="U37" s="17"/>
      <c r="V37" s="17"/>
      <c r="W37" s="17"/>
      <c r="X37" s="17"/>
      <c r="Y37" s="17"/>
      <c r="Z37" s="17"/>
    </row>
    <row r="38" spans="1:26" x14ac:dyDescent="0.35">
      <c r="A38" s="55" t="s">
        <v>73</v>
      </c>
      <c r="B38" s="59">
        <f t="shared" si="26"/>
        <v>0.96075095702634294</v>
      </c>
      <c r="C38" s="57">
        <f t="shared" si="25"/>
        <v>1192.2919376696916</v>
      </c>
      <c r="D38" s="58" t="s">
        <v>50</v>
      </c>
      <c r="E38" s="17"/>
      <c r="F38" s="17"/>
      <c r="G38" s="17"/>
      <c r="H38" s="17"/>
      <c r="I38" s="17"/>
      <c r="J38" s="17"/>
      <c r="K38" s="17"/>
      <c r="L38" s="17"/>
      <c r="M38" s="17"/>
      <c r="N38" s="17"/>
      <c r="O38" s="17"/>
      <c r="P38" s="17"/>
      <c r="Q38" s="17"/>
      <c r="R38" s="17"/>
      <c r="S38" s="17"/>
      <c r="T38" s="17"/>
      <c r="U38" s="17"/>
      <c r="V38" s="17"/>
      <c r="W38" s="17"/>
      <c r="X38" s="17"/>
      <c r="Y38" s="17"/>
      <c r="Z38" s="17"/>
    </row>
    <row r="39" spans="1:26" x14ac:dyDescent="0.35">
      <c r="A39" s="55" t="s">
        <v>74</v>
      </c>
      <c r="B39" s="59">
        <f t="shared" si="26"/>
        <v>0.95882945511229023</v>
      </c>
      <c r="C39" s="57">
        <f t="shared" si="25"/>
        <v>1189.9073537943523</v>
      </c>
      <c r="D39" s="58" t="s">
        <v>50</v>
      </c>
      <c r="E39" s="17"/>
      <c r="F39" s="17"/>
      <c r="G39" s="17"/>
      <c r="H39" s="17"/>
      <c r="I39" s="17"/>
      <c r="J39" s="17"/>
      <c r="K39" s="17"/>
      <c r="L39" s="17"/>
      <c r="M39" s="17"/>
      <c r="N39" s="17"/>
      <c r="O39" s="17"/>
      <c r="P39" s="17"/>
      <c r="Q39" s="17"/>
      <c r="R39" s="17"/>
      <c r="S39" s="17"/>
      <c r="T39" s="17"/>
      <c r="U39" s="17"/>
      <c r="V39" s="17"/>
      <c r="W39" s="17"/>
      <c r="X39" s="17"/>
      <c r="Y39" s="17"/>
      <c r="Z39" s="17"/>
    </row>
    <row r="40" spans="1:26" x14ac:dyDescent="0.35">
      <c r="A40" s="55" t="s">
        <v>75</v>
      </c>
      <c r="B40" s="59">
        <f t="shared" si="26"/>
        <v>0.95691179620206568</v>
      </c>
      <c r="C40" s="57">
        <f t="shared" si="25"/>
        <v>1187.5275390867635</v>
      </c>
      <c r="D40" s="58" t="s">
        <v>50</v>
      </c>
      <c r="E40" s="17"/>
      <c r="F40" s="17"/>
      <c r="G40" s="17"/>
      <c r="H40" s="17"/>
      <c r="I40" s="17"/>
      <c r="J40" s="17"/>
      <c r="K40" s="17"/>
      <c r="L40" s="17"/>
      <c r="M40" s="17"/>
      <c r="N40" s="17"/>
      <c r="O40" s="17"/>
      <c r="P40" s="17"/>
      <c r="Q40" s="17"/>
      <c r="R40" s="17"/>
      <c r="S40" s="17"/>
      <c r="T40" s="17"/>
      <c r="U40" s="17"/>
      <c r="V40" s="17"/>
      <c r="W40" s="17"/>
      <c r="X40" s="17"/>
      <c r="Y40" s="17"/>
      <c r="Z40" s="17"/>
    </row>
    <row r="41" spans="1:26" x14ac:dyDescent="0.35">
      <c r="A41" s="55" t="s">
        <v>76</v>
      </c>
      <c r="B41" s="59">
        <f t="shared" si="26"/>
        <v>0.95499797260966157</v>
      </c>
      <c r="C41" s="57">
        <f t="shared" si="25"/>
        <v>1185.1524840085899</v>
      </c>
      <c r="D41" s="58" t="s">
        <v>50</v>
      </c>
      <c r="E41" s="17"/>
      <c r="F41" s="17"/>
      <c r="G41" s="17"/>
      <c r="H41" s="17"/>
      <c r="I41" s="17"/>
      <c r="J41" s="17"/>
      <c r="K41" s="17"/>
      <c r="L41" s="17"/>
      <c r="M41" s="17"/>
      <c r="N41" s="17"/>
      <c r="O41" s="17"/>
      <c r="P41" s="17"/>
      <c r="Q41" s="17"/>
      <c r="R41" s="17"/>
      <c r="S41" s="17"/>
      <c r="T41" s="17"/>
      <c r="U41" s="17"/>
      <c r="V41" s="17"/>
      <c r="W41" s="17"/>
      <c r="X41" s="17"/>
      <c r="Y41" s="17"/>
      <c r="Z41" s="17"/>
    </row>
    <row r="42" spans="1:26" x14ac:dyDescent="0.35">
      <c r="A42" s="55" t="s">
        <v>77</v>
      </c>
      <c r="B42" s="59">
        <f t="shared" si="26"/>
        <v>0.95308797666444223</v>
      </c>
      <c r="C42" s="57">
        <f t="shared" si="25"/>
        <v>1182.7821790405728</v>
      </c>
      <c r="D42" s="58" t="s">
        <v>50</v>
      </c>
      <c r="E42" s="17"/>
      <c r="F42" s="17"/>
      <c r="G42" s="17"/>
      <c r="H42" s="17"/>
      <c r="I42" s="17"/>
      <c r="J42" s="17"/>
      <c r="K42" s="17"/>
      <c r="L42" s="17"/>
      <c r="M42" s="17"/>
      <c r="N42" s="17"/>
      <c r="O42" s="17"/>
      <c r="P42" s="17"/>
      <c r="Q42" s="17"/>
      <c r="R42" s="17"/>
      <c r="S42" s="17"/>
      <c r="T42" s="17"/>
      <c r="U42" s="17"/>
      <c r="V42" s="17"/>
      <c r="W42" s="17"/>
      <c r="X42" s="17"/>
      <c r="Y42" s="17"/>
      <c r="Z42" s="17"/>
    </row>
    <row r="43" spans="1:26" ht="360" customHeight="1" x14ac:dyDescent="0.3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sheetData>
  <mergeCells count="4">
    <mergeCell ref="C17:D17"/>
    <mergeCell ref="A11:Y11"/>
    <mergeCell ref="A1:Y1"/>
    <mergeCell ref="A6:Y6"/>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Inputs &amp; Outputs</vt:lpstr>
      <vt:lpstr>Calculations</vt:lpstr>
      <vt:lpstr>Escalator</vt:lpstr>
    </vt:vector>
  </TitlesOfParts>
  <Company>University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Lissa S Pawlisch</dc:creator>
  <cp:lastModifiedBy>Lissa S Pawlisch</cp:lastModifiedBy>
  <dcterms:created xsi:type="dcterms:W3CDTF">2015-09-15T19:54:41Z</dcterms:created>
  <dcterms:modified xsi:type="dcterms:W3CDTF">2020-06-23T15:21:11Z</dcterms:modified>
</cp:coreProperties>
</file>