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GRO\MISA\regpart\certs\Programs - Community Solar\calculators\"/>
    </mc:Choice>
  </mc:AlternateContent>
  <bookViews>
    <workbookView xWindow="0" yWindow="0" windowWidth="20160" windowHeight="9720" tabRatio="823"/>
  </bookViews>
  <sheets>
    <sheet name="Welcome!" sheetId="12" r:id="rId1"/>
    <sheet name="Summary" sheetId="16" r:id="rId2"/>
    <sheet name="Fixed Rate 1" sheetId="6" r:id="rId3"/>
    <sheet name="Fixed Rate 2" sheetId="13" r:id="rId4"/>
    <sheet name="Rate w Escalator 1" sheetId="10" r:id="rId5"/>
    <sheet name="Rate w Escalator 2" sheetId="14" r:id="rId6"/>
    <sheet name="Indexed w floor 1" sheetId="11" r:id="rId7"/>
    <sheet name="Indexed w floor 2" sheetId="15" r:id="rId8"/>
    <sheet name="2015 Bill Credit Table" sheetId="8" state="hidden" r:id="rId9"/>
  </sheets>
  <calcPr calcId="152511"/>
</workbook>
</file>

<file path=xl/calcChain.xml><?xml version="1.0" encoding="utf-8"?>
<calcChain xmlns="http://schemas.openxmlformats.org/spreadsheetml/2006/main">
  <c r="D4" i="15" l="1"/>
  <c r="D4" i="11"/>
  <c r="D4" i="10"/>
  <c r="D8" i="14" l="1"/>
  <c r="D9" i="14"/>
  <c r="B1" i="15"/>
  <c r="N10" i="16" s="1"/>
  <c r="B1" i="11"/>
  <c r="N9" i="16" s="1"/>
  <c r="B1" i="14"/>
  <c r="N8" i="16" s="1"/>
  <c r="B1" i="10"/>
  <c r="N7" i="16" s="1"/>
  <c r="B1" i="13"/>
  <c r="N6" i="16" s="1"/>
  <c r="B1" i="6"/>
  <c r="N5" i="16" s="1"/>
  <c r="D9" i="15" l="1"/>
  <c r="D8" i="15"/>
  <c r="D9" i="11"/>
  <c r="D8" i="11"/>
  <c r="D9" i="10"/>
  <c r="D8" i="10"/>
  <c r="D9" i="13"/>
  <c r="D8" i="13"/>
  <c r="D5" i="13"/>
  <c r="D9" i="6"/>
  <c r="D8" i="6"/>
  <c r="D6" i="15"/>
  <c r="D6" i="11"/>
  <c r="D6" i="14"/>
  <c r="D6" i="10"/>
  <c r="D6" i="13"/>
  <c r="D6" i="6"/>
  <c r="D5" i="6"/>
  <c r="D5" i="15"/>
  <c r="D5" i="11"/>
  <c r="D5" i="14"/>
  <c r="E12" i="14" s="1"/>
  <c r="E13" i="14" s="1"/>
  <c r="D5" i="10"/>
  <c r="D3" i="15"/>
  <c r="D3" i="11"/>
  <c r="D3" i="14"/>
  <c r="B12" i="14" s="1"/>
  <c r="B13" i="14" s="1"/>
  <c r="D3" i="10"/>
  <c r="D3" i="13"/>
  <c r="D3" i="6"/>
  <c r="C9" i="12"/>
  <c r="C10" i="12"/>
  <c r="F12" i="14" l="1"/>
  <c r="G12" i="14" s="1"/>
  <c r="B14" i="14"/>
  <c r="F13" i="14"/>
  <c r="G13" i="14" s="1"/>
  <c r="E14" i="14"/>
  <c r="D11" i="11"/>
  <c r="D10" i="11"/>
  <c r="D7" i="11"/>
  <c r="D11" i="15"/>
  <c r="D10" i="15"/>
  <c r="D7" i="15"/>
  <c r="F14" i="15"/>
  <c r="B14" i="15"/>
  <c r="D7" i="14"/>
  <c r="D4" i="14"/>
  <c r="C12" i="14" s="1"/>
  <c r="D7" i="13"/>
  <c r="E12" i="13"/>
  <c r="E13" i="13" s="1"/>
  <c r="D4" i="13"/>
  <c r="C12" i="13" s="1"/>
  <c r="D7" i="6"/>
  <c r="C13" i="14" l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D12" i="14"/>
  <c r="H12" i="14" s="1"/>
  <c r="I12" i="14" s="1"/>
  <c r="B15" i="14"/>
  <c r="F14" i="14"/>
  <c r="G14" i="14" s="1"/>
  <c r="E15" i="14"/>
  <c r="G14" i="15"/>
  <c r="F15" i="15"/>
  <c r="B15" i="15"/>
  <c r="C13" i="13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F13" i="13"/>
  <c r="E14" i="13"/>
  <c r="F12" i="13"/>
  <c r="B12" i="13"/>
  <c r="D4" i="6"/>
  <c r="D13" i="14" l="1"/>
  <c r="H13" i="14" s="1"/>
  <c r="I13" i="14" s="1"/>
  <c r="D14" i="14"/>
  <c r="H14" i="14" s="1"/>
  <c r="D15" i="14"/>
  <c r="B16" i="14"/>
  <c r="F15" i="14"/>
  <c r="G15" i="14" s="1"/>
  <c r="E16" i="14"/>
  <c r="C14" i="15"/>
  <c r="D14" i="15" s="1"/>
  <c r="H14" i="15"/>
  <c r="G15" i="15"/>
  <c r="C15" i="15" s="1"/>
  <c r="D15" i="15" s="1"/>
  <c r="E15" i="15" s="1"/>
  <c r="F16" i="15"/>
  <c r="B16" i="15"/>
  <c r="D12" i="13"/>
  <c r="G12" i="13"/>
  <c r="B13" i="13"/>
  <c r="E15" i="13"/>
  <c r="F14" i="13"/>
  <c r="I14" i="14" l="1"/>
  <c r="D16" i="14"/>
  <c r="B17" i="14"/>
  <c r="F16" i="14"/>
  <c r="G16" i="14" s="1"/>
  <c r="E17" i="14"/>
  <c r="H15" i="14"/>
  <c r="E14" i="15"/>
  <c r="I14" i="15" s="1"/>
  <c r="J14" i="15" s="1"/>
  <c r="H15" i="15"/>
  <c r="G16" i="15"/>
  <c r="C16" i="15" s="1"/>
  <c r="D16" i="15" s="1"/>
  <c r="E16" i="15" s="1"/>
  <c r="F17" i="15"/>
  <c r="B17" i="15"/>
  <c r="I15" i="15"/>
  <c r="H12" i="13"/>
  <c r="I12" i="13" s="1"/>
  <c r="F15" i="13"/>
  <c r="E16" i="13"/>
  <c r="D13" i="13"/>
  <c r="B14" i="13"/>
  <c r="G13" i="13"/>
  <c r="F14" i="11"/>
  <c r="G14" i="11" s="1"/>
  <c r="C14" i="11" s="1"/>
  <c r="D14" i="11" s="1"/>
  <c r="B14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E12" i="10"/>
  <c r="F12" i="10" s="1"/>
  <c r="C12" i="10"/>
  <c r="C13" i="10" s="1"/>
  <c r="C14" i="10" s="1"/>
  <c r="B12" i="10"/>
  <c r="B13" i="10" s="1"/>
  <c r="B14" i="10" s="1"/>
  <c r="B15" i="10" s="1"/>
  <c r="B16" i="10" s="1"/>
  <c r="B17" i="10" s="1"/>
  <c r="B18" i="10" s="1"/>
  <c r="B19" i="10" s="1"/>
  <c r="B20" i="10" s="1"/>
  <c r="I15" i="14" l="1"/>
  <c r="D17" i="14"/>
  <c r="B18" i="14"/>
  <c r="F17" i="14"/>
  <c r="G17" i="14" s="1"/>
  <c r="E18" i="14"/>
  <c r="H16" i="14"/>
  <c r="J15" i="15"/>
  <c r="F18" i="15"/>
  <c r="G17" i="15"/>
  <c r="C17" i="15" s="1"/>
  <c r="D17" i="15" s="1"/>
  <c r="E17" i="15" s="1"/>
  <c r="H16" i="15"/>
  <c r="I16" i="15" s="1"/>
  <c r="B18" i="15"/>
  <c r="H13" i="13"/>
  <c r="I13" i="13" s="1"/>
  <c r="D14" i="13"/>
  <c r="G14" i="13"/>
  <c r="B15" i="13"/>
  <c r="E17" i="13"/>
  <c r="F16" i="13"/>
  <c r="D13" i="10"/>
  <c r="D12" i="10"/>
  <c r="G12" i="10"/>
  <c r="F15" i="11"/>
  <c r="B21" i="10"/>
  <c r="E13" i="10"/>
  <c r="E12" i="6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F36" i="6" s="1"/>
  <c r="C12" i="6"/>
  <c r="C13" i="6" s="1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I16" i="14" l="1"/>
  <c r="D18" i="14"/>
  <c r="B19" i="14"/>
  <c r="F18" i="14"/>
  <c r="G18" i="14" s="1"/>
  <c r="E19" i="14"/>
  <c r="H17" i="14"/>
  <c r="J16" i="15"/>
  <c r="H17" i="15"/>
  <c r="G18" i="15"/>
  <c r="C18" i="15" s="1"/>
  <c r="D18" i="15" s="1"/>
  <c r="E18" i="15" s="1"/>
  <c r="F19" i="15"/>
  <c r="B19" i="15"/>
  <c r="I17" i="15"/>
  <c r="H14" i="13"/>
  <c r="I14" i="13" s="1"/>
  <c r="F17" i="13"/>
  <c r="E18" i="13"/>
  <c r="D15" i="13"/>
  <c r="B16" i="13"/>
  <c r="G15" i="13"/>
  <c r="H14" i="11"/>
  <c r="H12" i="10"/>
  <c r="I12" i="10" s="1"/>
  <c r="G15" i="11"/>
  <c r="F16" i="11"/>
  <c r="F13" i="10"/>
  <c r="G13" i="10" s="1"/>
  <c r="H13" i="10" s="1"/>
  <c r="E14" i="10"/>
  <c r="B22" i="10"/>
  <c r="D14" i="10"/>
  <c r="C15" i="10"/>
  <c r="C14" i="6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F24" i="6"/>
  <c r="F20" i="6"/>
  <c r="F32" i="6"/>
  <c r="F16" i="6"/>
  <c r="F28" i="6"/>
  <c r="F31" i="6"/>
  <c r="F19" i="6"/>
  <c r="F34" i="6"/>
  <c r="F30" i="6"/>
  <c r="F26" i="6"/>
  <c r="F22" i="6"/>
  <c r="F18" i="6"/>
  <c r="F14" i="6"/>
  <c r="F35" i="6"/>
  <c r="F27" i="6"/>
  <c r="F23" i="6"/>
  <c r="F15" i="6"/>
  <c r="F12" i="6"/>
  <c r="G12" i="6" s="1"/>
  <c r="F33" i="6"/>
  <c r="F29" i="6"/>
  <c r="F25" i="6"/>
  <c r="F21" i="6"/>
  <c r="F17" i="6"/>
  <c r="F13" i="6"/>
  <c r="G13" i="6" s="1"/>
  <c r="D12" i="6"/>
  <c r="I17" i="14" l="1"/>
  <c r="D19" i="14"/>
  <c r="B20" i="14"/>
  <c r="F19" i="14"/>
  <c r="G19" i="14" s="1"/>
  <c r="E20" i="14"/>
  <c r="H18" i="14"/>
  <c r="I13" i="10"/>
  <c r="J17" i="15"/>
  <c r="H18" i="15"/>
  <c r="I18" i="15" s="1"/>
  <c r="G19" i="15"/>
  <c r="C19" i="15" s="1"/>
  <c r="D19" i="15" s="1"/>
  <c r="E19" i="15" s="1"/>
  <c r="F20" i="15"/>
  <c r="B20" i="15"/>
  <c r="H15" i="13"/>
  <c r="I15" i="13" s="1"/>
  <c r="D16" i="13"/>
  <c r="G16" i="13"/>
  <c r="B17" i="13"/>
  <c r="E19" i="13"/>
  <c r="F18" i="13"/>
  <c r="E14" i="11"/>
  <c r="I14" i="11" s="1"/>
  <c r="H15" i="11"/>
  <c r="C15" i="11"/>
  <c r="D15" i="11" s="1"/>
  <c r="E15" i="11" s="1"/>
  <c r="F17" i="11"/>
  <c r="G16" i="11"/>
  <c r="D15" i="10"/>
  <c r="C16" i="10"/>
  <c r="B23" i="10"/>
  <c r="E15" i="10"/>
  <c r="F14" i="10"/>
  <c r="G14" i="10" s="1"/>
  <c r="H14" i="10" s="1"/>
  <c r="H12" i="6"/>
  <c r="I12" i="6" s="1"/>
  <c r="D13" i="6"/>
  <c r="H13" i="6" s="1"/>
  <c r="G14" i="6"/>
  <c r="I18" i="14" l="1"/>
  <c r="F20" i="14"/>
  <c r="E21" i="14"/>
  <c r="H19" i="14"/>
  <c r="D20" i="14"/>
  <c r="G20" i="14"/>
  <c r="B21" i="14"/>
  <c r="I14" i="10"/>
  <c r="J18" i="15"/>
  <c r="H19" i="15"/>
  <c r="G20" i="15"/>
  <c r="C20" i="15" s="1"/>
  <c r="D20" i="15" s="1"/>
  <c r="E20" i="15" s="1"/>
  <c r="F21" i="15"/>
  <c r="B21" i="15"/>
  <c r="I19" i="15"/>
  <c r="H16" i="13"/>
  <c r="I16" i="13" s="1"/>
  <c r="F19" i="13"/>
  <c r="E20" i="13"/>
  <c r="D17" i="13"/>
  <c r="B18" i="13"/>
  <c r="G17" i="13"/>
  <c r="H16" i="11"/>
  <c r="C16" i="11"/>
  <c r="D16" i="11" s="1"/>
  <c r="E16" i="11" s="1"/>
  <c r="I15" i="11"/>
  <c r="G17" i="11"/>
  <c r="F18" i="11"/>
  <c r="F15" i="10"/>
  <c r="G15" i="10" s="1"/>
  <c r="H15" i="10" s="1"/>
  <c r="E16" i="10"/>
  <c r="B24" i="10"/>
  <c r="D16" i="10"/>
  <c r="C17" i="10"/>
  <c r="I13" i="6"/>
  <c r="D14" i="6"/>
  <c r="H14" i="6" s="1"/>
  <c r="G15" i="6"/>
  <c r="I19" i="14" l="1"/>
  <c r="I15" i="10"/>
  <c r="H20" i="14"/>
  <c r="D21" i="14"/>
  <c r="B22" i="14"/>
  <c r="F21" i="14"/>
  <c r="G21" i="14" s="1"/>
  <c r="E22" i="14"/>
  <c r="J19" i="15"/>
  <c r="H20" i="15"/>
  <c r="G21" i="15"/>
  <c r="C21" i="15" s="1"/>
  <c r="D21" i="15" s="1"/>
  <c r="E21" i="15" s="1"/>
  <c r="F22" i="15"/>
  <c r="B22" i="15"/>
  <c r="I20" i="15"/>
  <c r="H17" i="13"/>
  <c r="I17" i="13" s="1"/>
  <c r="D18" i="13"/>
  <c r="G18" i="13"/>
  <c r="B19" i="13"/>
  <c r="F20" i="13"/>
  <c r="E21" i="13"/>
  <c r="H17" i="11"/>
  <c r="C17" i="11"/>
  <c r="D17" i="11" s="1"/>
  <c r="E17" i="11" s="1"/>
  <c r="I16" i="11"/>
  <c r="F19" i="11"/>
  <c r="G18" i="11"/>
  <c r="D17" i="10"/>
  <c r="C18" i="10"/>
  <c r="B25" i="10"/>
  <c r="F16" i="10"/>
  <c r="G16" i="10" s="1"/>
  <c r="H16" i="10" s="1"/>
  <c r="E17" i="10"/>
  <c r="I14" i="6"/>
  <c r="D15" i="6"/>
  <c r="H15" i="6" s="1"/>
  <c r="G16" i="6"/>
  <c r="I20" i="14" l="1"/>
  <c r="I16" i="10"/>
  <c r="D22" i="14"/>
  <c r="B23" i="14"/>
  <c r="F22" i="14"/>
  <c r="G22" i="14" s="1"/>
  <c r="E23" i="14"/>
  <c r="H21" i="14"/>
  <c r="J20" i="15"/>
  <c r="H21" i="15"/>
  <c r="I21" i="15" s="1"/>
  <c r="G22" i="15"/>
  <c r="C22" i="15" s="1"/>
  <c r="D22" i="15" s="1"/>
  <c r="E22" i="15" s="1"/>
  <c r="F23" i="15"/>
  <c r="B23" i="15"/>
  <c r="H18" i="13"/>
  <c r="I18" i="13" s="1"/>
  <c r="D19" i="13"/>
  <c r="G19" i="13"/>
  <c r="B20" i="13"/>
  <c r="F21" i="13"/>
  <c r="E22" i="13"/>
  <c r="I17" i="11"/>
  <c r="H18" i="11"/>
  <c r="C18" i="11"/>
  <c r="D18" i="11" s="1"/>
  <c r="E18" i="11" s="1"/>
  <c r="G19" i="11"/>
  <c r="F20" i="11"/>
  <c r="E18" i="10"/>
  <c r="F17" i="10"/>
  <c r="G17" i="10" s="1"/>
  <c r="H17" i="10" s="1"/>
  <c r="B26" i="10"/>
  <c r="D18" i="10"/>
  <c r="C19" i="10"/>
  <c r="I15" i="6"/>
  <c r="D16" i="6"/>
  <c r="H16" i="6" s="1"/>
  <c r="G17" i="6"/>
  <c r="I21" i="14" l="1"/>
  <c r="I17" i="10"/>
  <c r="D23" i="14"/>
  <c r="B24" i="14"/>
  <c r="F23" i="14"/>
  <c r="G23" i="14" s="1"/>
  <c r="E24" i="14"/>
  <c r="H22" i="14"/>
  <c r="J21" i="15"/>
  <c r="F24" i="15"/>
  <c r="G23" i="15"/>
  <c r="C23" i="15" s="1"/>
  <c r="D23" i="15" s="1"/>
  <c r="E23" i="15" s="1"/>
  <c r="H22" i="15"/>
  <c r="I22" i="15" s="1"/>
  <c r="B24" i="15"/>
  <c r="D20" i="13"/>
  <c r="G20" i="13"/>
  <c r="B21" i="13"/>
  <c r="F22" i="13"/>
  <c r="E23" i="13"/>
  <c r="H19" i="13"/>
  <c r="I19" i="13" s="1"/>
  <c r="I18" i="11"/>
  <c r="H19" i="11"/>
  <c r="C19" i="11"/>
  <c r="D19" i="11" s="1"/>
  <c r="E19" i="11" s="1"/>
  <c r="F21" i="11"/>
  <c r="G20" i="11"/>
  <c r="C20" i="10"/>
  <c r="D19" i="10"/>
  <c r="B27" i="10"/>
  <c r="F18" i="10"/>
  <c r="G18" i="10" s="1"/>
  <c r="H18" i="10" s="1"/>
  <c r="E19" i="10"/>
  <c r="I16" i="6"/>
  <c r="D17" i="6"/>
  <c r="H17" i="6" s="1"/>
  <c r="G18" i="6"/>
  <c r="I22" i="14" l="1"/>
  <c r="I18" i="10"/>
  <c r="F24" i="14"/>
  <c r="G24" i="14" s="1"/>
  <c r="E25" i="14"/>
  <c r="D24" i="14"/>
  <c r="B25" i="14"/>
  <c r="H23" i="14"/>
  <c r="J22" i="15"/>
  <c r="F25" i="15"/>
  <c r="G24" i="15"/>
  <c r="C24" i="15" s="1"/>
  <c r="D24" i="15" s="1"/>
  <c r="E24" i="15" s="1"/>
  <c r="H23" i="15"/>
  <c r="I23" i="15" s="1"/>
  <c r="B25" i="15"/>
  <c r="H20" i="13"/>
  <c r="I20" i="13" s="1"/>
  <c r="F23" i="13"/>
  <c r="E24" i="13"/>
  <c r="D21" i="13"/>
  <c r="G21" i="13"/>
  <c r="B22" i="13"/>
  <c r="I19" i="11"/>
  <c r="H20" i="11"/>
  <c r="C20" i="11"/>
  <c r="D20" i="11" s="1"/>
  <c r="E20" i="11" s="1"/>
  <c r="G21" i="11"/>
  <c r="F22" i="11"/>
  <c r="F19" i="10"/>
  <c r="G19" i="10" s="1"/>
  <c r="H19" i="10" s="1"/>
  <c r="E20" i="10"/>
  <c r="B28" i="10"/>
  <c r="C21" i="10"/>
  <c r="D20" i="10"/>
  <c r="I17" i="6"/>
  <c r="D18" i="6"/>
  <c r="H18" i="6" s="1"/>
  <c r="G19" i="6"/>
  <c r="I23" i="14" l="1"/>
  <c r="I19" i="10"/>
  <c r="F25" i="14"/>
  <c r="G25" i="14" s="1"/>
  <c r="E26" i="14"/>
  <c r="D25" i="14"/>
  <c r="B26" i="14"/>
  <c r="H24" i="14"/>
  <c r="J23" i="15"/>
  <c r="H24" i="15"/>
  <c r="I24" i="15" s="1"/>
  <c r="G25" i="15"/>
  <c r="C25" i="15" s="1"/>
  <c r="D25" i="15" s="1"/>
  <c r="E25" i="15" s="1"/>
  <c r="F26" i="15"/>
  <c r="B26" i="15"/>
  <c r="D22" i="13"/>
  <c r="G22" i="13"/>
  <c r="B23" i="13"/>
  <c r="H21" i="13"/>
  <c r="I21" i="13" s="1"/>
  <c r="F24" i="13"/>
  <c r="E25" i="13"/>
  <c r="H21" i="11"/>
  <c r="C21" i="11"/>
  <c r="D21" i="11" s="1"/>
  <c r="E21" i="11" s="1"/>
  <c r="I20" i="11"/>
  <c r="G22" i="11"/>
  <c r="F23" i="11"/>
  <c r="C22" i="10"/>
  <c r="D21" i="10"/>
  <c r="B29" i="10"/>
  <c r="F20" i="10"/>
  <c r="G20" i="10" s="1"/>
  <c r="H20" i="10" s="1"/>
  <c r="E21" i="10"/>
  <c r="I18" i="6"/>
  <c r="D19" i="6"/>
  <c r="H19" i="6" s="1"/>
  <c r="G20" i="6"/>
  <c r="I24" i="14" l="1"/>
  <c r="I20" i="10"/>
  <c r="F26" i="14"/>
  <c r="G26" i="14" s="1"/>
  <c r="E27" i="14"/>
  <c r="D26" i="14"/>
  <c r="B27" i="14"/>
  <c r="H25" i="14"/>
  <c r="J24" i="15"/>
  <c r="H25" i="15"/>
  <c r="I25" i="15" s="1"/>
  <c r="F27" i="15"/>
  <c r="G26" i="15"/>
  <c r="C26" i="15" s="1"/>
  <c r="D26" i="15" s="1"/>
  <c r="E26" i="15" s="1"/>
  <c r="B27" i="15"/>
  <c r="H22" i="13"/>
  <c r="I22" i="13" s="1"/>
  <c r="F25" i="13"/>
  <c r="E26" i="13"/>
  <c r="D23" i="13"/>
  <c r="G23" i="13"/>
  <c r="B24" i="13"/>
  <c r="H22" i="11"/>
  <c r="C22" i="11"/>
  <c r="D22" i="11" s="1"/>
  <c r="E22" i="11" s="1"/>
  <c r="I21" i="11"/>
  <c r="G23" i="11"/>
  <c r="F24" i="11"/>
  <c r="E22" i="10"/>
  <c r="F21" i="10"/>
  <c r="G21" i="10" s="1"/>
  <c r="H21" i="10" s="1"/>
  <c r="B30" i="10"/>
  <c r="C23" i="10"/>
  <c r="D22" i="10"/>
  <c r="I19" i="6"/>
  <c r="D20" i="6"/>
  <c r="H20" i="6" s="1"/>
  <c r="G21" i="6"/>
  <c r="I25" i="14" l="1"/>
  <c r="I21" i="10"/>
  <c r="F27" i="14"/>
  <c r="G27" i="14" s="1"/>
  <c r="E28" i="14"/>
  <c r="D27" i="14"/>
  <c r="B28" i="14"/>
  <c r="H26" i="14"/>
  <c r="J25" i="15"/>
  <c r="F28" i="15"/>
  <c r="G27" i="15"/>
  <c r="C27" i="15" s="1"/>
  <c r="D27" i="15" s="1"/>
  <c r="E27" i="15" s="1"/>
  <c r="H26" i="15"/>
  <c r="I26" i="15" s="1"/>
  <c r="B28" i="15"/>
  <c r="H23" i="13"/>
  <c r="I23" i="13" s="1"/>
  <c r="F26" i="13"/>
  <c r="E27" i="13"/>
  <c r="D24" i="13"/>
  <c r="G24" i="13"/>
  <c r="B25" i="13"/>
  <c r="I22" i="11"/>
  <c r="H23" i="11"/>
  <c r="C23" i="11"/>
  <c r="D23" i="11" s="1"/>
  <c r="E23" i="11" s="1"/>
  <c r="G24" i="11"/>
  <c r="F25" i="11"/>
  <c r="C24" i="10"/>
  <c r="D23" i="10"/>
  <c r="B31" i="10"/>
  <c r="E23" i="10"/>
  <c r="F22" i="10"/>
  <c r="G22" i="10" s="1"/>
  <c r="H22" i="10" s="1"/>
  <c r="I20" i="6"/>
  <c r="D21" i="6"/>
  <c r="H21" i="6" s="1"/>
  <c r="G22" i="6"/>
  <c r="I26" i="14" l="1"/>
  <c r="I22" i="10"/>
  <c r="F28" i="14"/>
  <c r="G28" i="14" s="1"/>
  <c r="E29" i="14"/>
  <c r="D28" i="14"/>
  <c r="B29" i="14"/>
  <c r="H27" i="14"/>
  <c r="J26" i="15"/>
  <c r="F29" i="15"/>
  <c r="G28" i="15"/>
  <c r="C28" i="15" s="1"/>
  <c r="D28" i="15" s="1"/>
  <c r="E28" i="15" s="1"/>
  <c r="H27" i="15"/>
  <c r="I27" i="15" s="1"/>
  <c r="B29" i="15"/>
  <c r="H24" i="13"/>
  <c r="I24" i="13" s="1"/>
  <c r="F27" i="13"/>
  <c r="E28" i="13"/>
  <c r="D25" i="13"/>
  <c r="G25" i="13"/>
  <c r="B26" i="13"/>
  <c r="I23" i="11"/>
  <c r="H24" i="11"/>
  <c r="C24" i="11"/>
  <c r="D24" i="11" s="1"/>
  <c r="E24" i="11" s="1"/>
  <c r="G25" i="11"/>
  <c r="F26" i="11"/>
  <c r="C25" i="10"/>
  <c r="D24" i="10"/>
  <c r="B32" i="10"/>
  <c r="F23" i="10"/>
  <c r="G23" i="10" s="1"/>
  <c r="H23" i="10" s="1"/>
  <c r="E24" i="10"/>
  <c r="I21" i="6"/>
  <c r="D22" i="6"/>
  <c r="H22" i="6" s="1"/>
  <c r="G23" i="6"/>
  <c r="I27" i="14" l="1"/>
  <c r="I23" i="10"/>
  <c r="H28" i="14"/>
  <c r="F29" i="14"/>
  <c r="G29" i="14" s="1"/>
  <c r="E30" i="14"/>
  <c r="D29" i="14"/>
  <c r="B30" i="14"/>
  <c r="J27" i="15"/>
  <c r="H28" i="15"/>
  <c r="I28" i="15" s="1"/>
  <c r="F30" i="15"/>
  <c r="G29" i="15"/>
  <c r="C29" i="15" s="1"/>
  <c r="D29" i="15" s="1"/>
  <c r="E29" i="15" s="1"/>
  <c r="B30" i="15"/>
  <c r="H25" i="13"/>
  <c r="I25" i="13" s="1"/>
  <c r="F28" i="13"/>
  <c r="E29" i="13"/>
  <c r="D26" i="13"/>
  <c r="G26" i="13"/>
  <c r="B27" i="13"/>
  <c r="I24" i="11"/>
  <c r="H25" i="11"/>
  <c r="C25" i="11"/>
  <c r="D25" i="11" s="1"/>
  <c r="E25" i="11" s="1"/>
  <c r="G26" i="11"/>
  <c r="F27" i="11"/>
  <c r="C26" i="10"/>
  <c r="D25" i="10"/>
  <c r="E25" i="10"/>
  <c r="F24" i="10"/>
  <c r="G24" i="10" s="1"/>
  <c r="H24" i="10" s="1"/>
  <c r="B33" i="10"/>
  <c r="I22" i="6"/>
  <c r="D23" i="6"/>
  <c r="H23" i="6" s="1"/>
  <c r="G24" i="6"/>
  <c r="I28" i="14" l="1"/>
  <c r="I24" i="10"/>
  <c r="F30" i="14"/>
  <c r="G30" i="14" s="1"/>
  <c r="E31" i="14"/>
  <c r="D30" i="14"/>
  <c r="B31" i="14"/>
  <c r="H29" i="14"/>
  <c r="J28" i="15"/>
  <c r="H29" i="15"/>
  <c r="I29" i="15" s="1"/>
  <c r="F31" i="15"/>
  <c r="G30" i="15"/>
  <c r="C30" i="15" s="1"/>
  <c r="D30" i="15" s="1"/>
  <c r="E30" i="15" s="1"/>
  <c r="B31" i="15"/>
  <c r="H26" i="13"/>
  <c r="I26" i="13" s="1"/>
  <c r="F29" i="13"/>
  <c r="E30" i="13"/>
  <c r="D27" i="13"/>
  <c r="G27" i="13"/>
  <c r="B28" i="13"/>
  <c r="H26" i="11"/>
  <c r="C26" i="11"/>
  <c r="D26" i="11" s="1"/>
  <c r="E26" i="11" s="1"/>
  <c r="I25" i="11"/>
  <c r="G27" i="11"/>
  <c r="F28" i="11"/>
  <c r="B34" i="10"/>
  <c r="C27" i="10"/>
  <c r="D26" i="10"/>
  <c r="E26" i="10"/>
  <c r="F25" i="10"/>
  <c r="G25" i="10" s="1"/>
  <c r="H25" i="10" s="1"/>
  <c r="I23" i="6"/>
  <c r="D24" i="6"/>
  <c r="H24" i="6" s="1"/>
  <c r="G25" i="6"/>
  <c r="I25" i="10" l="1"/>
  <c r="I29" i="14"/>
  <c r="D31" i="14"/>
  <c r="B32" i="14"/>
  <c r="H30" i="14"/>
  <c r="F31" i="14"/>
  <c r="G31" i="14" s="1"/>
  <c r="E32" i="14"/>
  <c r="J29" i="15"/>
  <c r="H30" i="15"/>
  <c r="I30" i="15" s="1"/>
  <c r="F32" i="15"/>
  <c r="G31" i="15"/>
  <c r="C31" i="15" s="1"/>
  <c r="D31" i="15" s="1"/>
  <c r="E31" i="15" s="1"/>
  <c r="B32" i="15"/>
  <c r="H27" i="13"/>
  <c r="I27" i="13" s="1"/>
  <c r="F30" i="13"/>
  <c r="E31" i="13"/>
  <c r="D28" i="13"/>
  <c r="G28" i="13"/>
  <c r="B29" i="13"/>
  <c r="I26" i="11"/>
  <c r="H27" i="11"/>
  <c r="C27" i="11"/>
  <c r="D27" i="11" s="1"/>
  <c r="E27" i="11" s="1"/>
  <c r="G28" i="11"/>
  <c r="F29" i="11"/>
  <c r="E27" i="10"/>
  <c r="F26" i="10"/>
  <c r="G26" i="10" s="1"/>
  <c r="H26" i="10" s="1"/>
  <c r="I26" i="10" s="1"/>
  <c r="B35" i="10"/>
  <c r="C28" i="10"/>
  <c r="D27" i="10"/>
  <c r="I24" i="6"/>
  <c r="D25" i="6"/>
  <c r="H25" i="6" s="1"/>
  <c r="G26" i="6"/>
  <c r="I30" i="14" l="1"/>
  <c r="F32" i="14"/>
  <c r="G32" i="14" s="1"/>
  <c r="E33" i="14"/>
  <c r="D32" i="14"/>
  <c r="B33" i="14"/>
  <c r="H31" i="14"/>
  <c r="J30" i="15"/>
  <c r="F33" i="15"/>
  <c r="G32" i="15"/>
  <c r="C32" i="15" s="1"/>
  <c r="D32" i="15" s="1"/>
  <c r="E32" i="15" s="1"/>
  <c r="H31" i="15"/>
  <c r="I31" i="15" s="1"/>
  <c r="B33" i="15"/>
  <c r="H28" i="13"/>
  <c r="I28" i="13" s="1"/>
  <c r="F31" i="13"/>
  <c r="E32" i="13"/>
  <c r="D29" i="13"/>
  <c r="G29" i="13"/>
  <c r="B30" i="13"/>
  <c r="I27" i="11"/>
  <c r="H28" i="11"/>
  <c r="C28" i="11"/>
  <c r="D28" i="11" s="1"/>
  <c r="E28" i="11" s="1"/>
  <c r="G29" i="11"/>
  <c r="F30" i="11"/>
  <c r="E28" i="10"/>
  <c r="F27" i="10"/>
  <c r="G27" i="10" s="1"/>
  <c r="H27" i="10" s="1"/>
  <c r="I27" i="10" s="1"/>
  <c r="B36" i="10"/>
  <c r="C29" i="10"/>
  <c r="D28" i="10"/>
  <c r="I25" i="6"/>
  <c r="D26" i="6"/>
  <c r="H26" i="6" s="1"/>
  <c r="G27" i="6"/>
  <c r="I31" i="14" l="1"/>
  <c r="H32" i="14"/>
  <c r="F33" i="14"/>
  <c r="G33" i="14" s="1"/>
  <c r="E34" i="14"/>
  <c r="D33" i="14"/>
  <c r="B34" i="14"/>
  <c r="J31" i="15"/>
  <c r="H32" i="15"/>
  <c r="I32" i="15" s="1"/>
  <c r="G33" i="15"/>
  <c r="C33" i="15" s="1"/>
  <c r="D33" i="15" s="1"/>
  <c r="E33" i="15" s="1"/>
  <c r="F34" i="15"/>
  <c r="B34" i="15"/>
  <c r="H29" i="13"/>
  <c r="I29" i="13" s="1"/>
  <c r="F32" i="13"/>
  <c r="E33" i="13"/>
  <c r="D30" i="13"/>
  <c r="G30" i="13"/>
  <c r="B31" i="13"/>
  <c r="I28" i="11"/>
  <c r="H29" i="11"/>
  <c r="C29" i="11"/>
  <c r="D29" i="11" s="1"/>
  <c r="E29" i="11" s="1"/>
  <c r="G30" i="11"/>
  <c r="F31" i="11"/>
  <c r="C30" i="10"/>
  <c r="D29" i="10"/>
  <c r="E29" i="10"/>
  <c r="F28" i="10"/>
  <c r="G28" i="10" s="1"/>
  <c r="H28" i="10" s="1"/>
  <c r="I28" i="10" s="1"/>
  <c r="I26" i="6"/>
  <c r="D27" i="6"/>
  <c r="H27" i="6" s="1"/>
  <c r="G28" i="6"/>
  <c r="I32" i="14" l="1"/>
  <c r="H33" i="14"/>
  <c r="F34" i="14"/>
  <c r="G34" i="14" s="1"/>
  <c r="E35" i="14"/>
  <c r="D34" i="14"/>
  <c r="B35" i="14"/>
  <c r="J32" i="15"/>
  <c r="H33" i="15"/>
  <c r="I33" i="15" s="1"/>
  <c r="F35" i="15"/>
  <c r="G34" i="15"/>
  <c r="C34" i="15" s="1"/>
  <c r="D34" i="15" s="1"/>
  <c r="E34" i="15" s="1"/>
  <c r="B35" i="15"/>
  <c r="H30" i="13"/>
  <c r="I30" i="13" s="1"/>
  <c r="F33" i="13"/>
  <c r="E34" i="13"/>
  <c r="D31" i="13"/>
  <c r="G31" i="13"/>
  <c r="B32" i="13"/>
  <c r="I29" i="11"/>
  <c r="H30" i="11"/>
  <c r="C30" i="11"/>
  <c r="D30" i="11" s="1"/>
  <c r="E30" i="11" s="1"/>
  <c r="G31" i="11"/>
  <c r="F32" i="11"/>
  <c r="E30" i="10"/>
  <c r="F29" i="10"/>
  <c r="G29" i="10" s="1"/>
  <c r="H29" i="10" s="1"/>
  <c r="I29" i="10" s="1"/>
  <c r="C31" i="10"/>
  <c r="D30" i="10"/>
  <c r="I27" i="6"/>
  <c r="D28" i="6"/>
  <c r="H28" i="6" s="1"/>
  <c r="G29" i="6"/>
  <c r="I33" i="14" l="1"/>
  <c r="D35" i="14"/>
  <c r="B36" i="14"/>
  <c r="H34" i="14"/>
  <c r="F35" i="14"/>
  <c r="G35" i="14" s="1"/>
  <c r="E36" i="14"/>
  <c r="F36" i="14" s="1"/>
  <c r="J33" i="15"/>
  <c r="H34" i="15"/>
  <c r="I34" i="15" s="1"/>
  <c r="F36" i="15"/>
  <c r="G35" i="15"/>
  <c r="C35" i="15" s="1"/>
  <c r="D35" i="15" s="1"/>
  <c r="E35" i="15" s="1"/>
  <c r="B36" i="15"/>
  <c r="H31" i="13"/>
  <c r="I31" i="13" s="1"/>
  <c r="F34" i="13"/>
  <c r="E35" i="13"/>
  <c r="D32" i="13"/>
  <c r="G32" i="13"/>
  <c r="B33" i="13"/>
  <c r="I30" i="11"/>
  <c r="H31" i="11"/>
  <c r="C31" i="11"/>
  <c r="D31" i="11" s="1"/>
  <c r="E31" i="11" s="1"/>
  <c r="G32" i="11"/>
  <c r="F33" i="11"/>
  <c r="E31" i="10"/>
  <c r="F30" i="10"/>
  <c r="G30" i="10" s="1"/>
  <c r="H30" i="10" s="1"/>
  <c r="I30" i="10" s="1"/>
  <c r="C32" i="10"/>
  <c r="D31" i="10"/>
  <c r="I28" i="6"/>
  <c r="D29" i="6"/>
  <c r="H29" i="6" s="1"/>
  <c r="G30" i="6"/>
  <c r="I34" i="14" l="1"/>
  <c r="D36" i="14"/>
  <c r="G36" i="14"/>
  <c r="H35" i="14"/>
  <c r="J34" i="15"/>
  <c r="F37" i="15"/>
  <c r="G36" i="15"/>
  <c r="C36" i="15" s="1"/>
  <c r="D36" i="15" s="1"/>
  <c r="E36" i="15" s="1"/>
  <c r="H35" i="15"/>
  <c r="I35" i="15" s="1"/>
  <c r="B37" i="15"/>
  <c r="H32" i="13"/>
  <c r="I32" i="13" s="1"/>
  <c r="F35" i="13"/>
  <c r="E36" i="13"/>
  <c r="F36" i="13" s="1"/>
  <c r="D33" i="13"/>
  <c r="G33" i="13"/>
  <c r="B34" i="13"/>
  <c r="I31" i="11"/>
  <c r="H32" i="11"/>
  <c r="C32" i="11"/>
  <c r="D32" i="11" s="1"/>
  <c r="E32" i="11" s="1"/>
  <c r="F34" i="11"/>
  <c r="G33" i="11"/>
  <c r="E32" i="10"/>
  <c r="F31" i="10"/>
  <c r="G31" i="10" s="1"/>
  <c r="H31" i="10" s="1"/>
  <c r="I31" i="10" s="1"/>
  <c r="C33" i="10"/>
  <c r="D32" i="10"/>
  <c r="I29" i="6"/>
  <c r="D30" i="6"/>
  <c r="H30" i="6" s="1"/>
  <c r="G31" i="6"/>
  <c r="I35" i="14" l="1"/>
  <c r="H36" i="14"/>
  <c r="J35" i="15"/>
  <c r="F38" i="15"/>
  <c r="G38" i="15" s="1"/>
  <c r="C38" i="15" s="1"/>
  <c r="D38" i="15" s="1"/>
  <c r="G37" i="15"/>
  <c r="C37" i="15" s="1"/>
  <c r="D37" i="15" s="1"/>
  <c r="E37" i="15" s="1"/>
  <c r="H36" i="15"/>
  <c r="I36" i="15" s="1"/>
  <c r="B38" i="15"/>
  <c r="H33" i="13"/>
  <c r="I33" i="13" s="1"/>
  <c r="D34" i="13"/>
  <c r="G34" i="13"/>
  <c r="B35" i="13"/>
  <c r="H33" i="11"/>
  <c r="C33" i="11"/>
  <c r="D33" i="11" s="1"/>
  <c r="E33" i="11" s="1"/>
  <c r="I32" i="11"/>
  <c r="F35" i="11"/>
  <c r="G34" i="11"/>
  <c r="E33" i="10"/>
  <c r="F32" i="10"/>
  <c r="G32" i="10" s="1"/>
  <c r="H32" i="10" s="1"/>
  <c r="I32" i="10" s="1"/>
  <c r="C34" i="10"/>
  <c r="D33" i="10"/>
  <c r="I30" i="6"/>
  <c r="D31" i="6"/>
  <c r="H31" i="6" s="1"/>
  <c r="G32" i="6"/>
  <c r="I36" i="14" l="1"/>
  <c r="O8" i="16" s="1"/>
  <c r="J36" i="15"/>
  <c r="H37" i="15"/>
  <c r="I37" i="15" s="1"/>
  <c r="E38" i="15"/>
  <c r="H38" i="15"/>
  <c r="D35" i="13"/>
  <c r="G35" i="13"/>
  <c r="B36" i="13"/>
  <c r="H34" i="13"/>
  <c r="I34" i="13" s="1"/>
  <c r="H34" i="11"/>
  <c r="C34" i="11"/>
  <c r="D34" i="11" s="1"/>
  <c r="E34" i="11" s="1"/>
  <c r="I33" i="11"/>
  <c r="F36" i="11"/>
  <c r="G35" i="11"/>
  <c r="E34" i="10"/>
  <c r="F33" i="10"/>
  <c r="G33" i="10" s="1"/>
  <c r="H33" i="10" s="1"/>
  <c r="I33" i="10" s="1"/>
  <c r="C35" i="10"/>
  <c r="D34" i="10"/>
  <c r="I31" i="6"/>
  <c r="D32" i="6"/>
  <c r="H32" i="6" s="1"/>
  <c r="G33" i="6"/>
  <c r="J37" i="15" l="1"/>
  <c r="I38" i="15"/>
  <c r="D36" i="13"/>
  <c r="G36" i="13"/>
  <c r="H35" i="13"/>
  <c r="I35" i="13" s="1"/>
  <c r="H35" i="11"/>
  <c r="C35" i="11"/>
  <c r="D35" i="11" s="1"/>
  <c r="E35" i="11" s="1"/>
  <c r="I34" i="11"/>
  <c r="F37" i="11"/>
  <c r="G36" i="11"/>
  <c r="E35" i="10"/>
  <c r="F34" i="10"/>
  <c r="G34" i="10" s="1"/>
  <c r="H34" i="10" s="1"/>
  <c r="I34" i="10" s="1"/>
  <c r="C36" i="10"/>
  <c r="D36" i="10" s="1"/>
  <c r="D35" i="10"/>
  <c r="I32" i="6"/>
  <c r="D33" i="6"/>
  <c r="H33" i="6" s="1"/>
  <c r="G34" i="6"/>
  <c r="J38" i="15" l="1"/>
  <c r="O10" i="16" s="1"/>
  <c r="H36" i="13"/>
  <c r="I36" i="13" s="1"/>
  <c r="O6" i="16" s="1"/>
  <c r="H36" i="11"/>
  <c r="C36" i="11"/>
  <c r="D36" i="11" s="1"/>
  <c r="E36" i="11" s="1"/>
  <c r="I35" i="11"/>
  <c r="F38" i="11"/>
  <c r="G37" i="11"/>
  <c r="E36" i="10"/>
  <c r="F36" i="10" s="1"/>
  <c r="G36" i="10" s="1"/>
  <c r="H36" i="10" s="1"/>
  <c r="F35" i="10"/>
  <c r="G35" i="10" s="1"/>
  <c r="H35" i="10" s="1"/>
  <c r="I35" i="10" s="1"/>
  <c r="I33" i="6"/>
  <c r="D34" i="6"/>
  <c r="H34" i="6" s="1"/>
  <c r="G35" i="6"/>
  <c r="H37" i="11" l="1"/>
  <c r="C37" i="11"/>
  <c r="D37" i="11" s="1"/>
  <c r="E37" i="11" s="1"/>
  <c r="I36" i="11"/>
  <c r="G38" i="11"/>
  <c r="I36" i="10"/>
  <c r="O7" i="16" s="1"/>
  <c r="I34" i="6"/>
  <c r="D35" i="6"/>
  <c r="H35" i="6" s="1"/>
  <c r="I37" i="11" l="1"/>
  <c r="H38" i="11"/>
  <c r="C38" i="11"/>
  <c r="D38" i="11" s="1"/>
  <c r="E38" i="11" s="1"/>
  <c r="I35" i="6"/>
  <c r="D36" i="6"/>
  <c r="G36" i="6"/>
  <c r="I38" i="11" l="1"/>
  <c r="H36" i="6"/>
  <c r="I36" i="6" s="1"/>
  <c r="O5" i="16" s="1"/>
  <c r="J14" i="11" l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O9" i="16" s="1"/>
</calcChain>
</file>

<file path=xl/sharedStrings.xml><?xml version="1.0" encoding="utf-8"?>
<sst xmlns="http://schemas.openxmlformats.org/spreadsheetml/2006/main" count="221" uniqueCount="85">
  <si>
    <t>Year</t>
  </si>
  <si>
    <t>Panel degradation factor</t>
  </si>
  <si>
    <t>Expected annual electricity price increase</t>
  </si>
  <si>
    <t>Bill Credit Rate</t>
  </si>
  <si>
    <t>Starting Bill Credit rate ($/kWh)</t>
  </si>
  <si>
    <t>Starting rate paid to developer ($/kWh)</t>
  </si>
  <si>
    <t>Subscription payment escalator</t>
  </si>
  <si>
    <t>Annual Savings</t>
  </si>
  <si>
    <t>Cumulative Savings</t>
  </si>
  <si>
    <t>Notes</t>
  </si>
  <si>
    <t>Total subscribed load (kWh/yr)</t>
  </si>
  <si>
    <t>Bill Credit Rate w/ RECs</t>
  </si>
  <si>
    <t>REC Payment ($/kWh)</t>
  </si>
  <si>
    <t>Subscription Rate ($/kWh)</t>
  </si>
  <si>
    <t>Paid to Developer Annually</t>
  </si>
  <si>
    <t>Expected Annual Production (kWh)</t>
  </si>
  <si>
    <t>Received in Bill Credits Annually</t>
  </si>
  <si>
    <t>REC Options</t>
  </si>
  <si>
    <t>This affects the bill credit rate</t>
  </si>
  <si>
    <t>Subscription Terms</t>
  </si>
  <si>
    <t>Bill Credit Discount for Sub. Rate</t>
  </si>
  <si>
    <t>This affects the subscription rate</t>
  </si>
  <si>
    <t>Sub. Rate Floor</t>
  </si>
  <si>
    <t>Subscription Rate NO FLOOR ($/kWh)</t>
  </si>
  <si>
    <t>Subscription Rate WITH FLOOR</t>
  </si>
  <si>
    <t>Name:</t>
  </si>
  <si>
    <t>Annual increase of what you pay to developer</t>
  </si>
  <si>
    <t>This determines the subscription rate</t>
  </si>
  <si>
    <t>* Does not take into account Net Present Value</t>
  </si>
  <si>
    <t>Total Savings* 25 Years</t>
  </si>
  <si>
    <t>Fixed Rate 1</t>
  </si>
  <si>
    <t>Fixed Rate 2</t>
  </si>
  <si>
    <t>Rate w/ Escalator 1</t>
  </si>
  <si>
    <t>Rate w/ Escalator 2</t>
  </si>
  <si>
    <t>Indexed 1</t>
  </si>
  <si>
    <t>Indexed 2</t>
  </si>
  <si>
    <t>NA</t>
  </si>
  <si>
    <t xml:space="preserve">2015 Applicable Retail Rates </t>
  </si>
  <si>
    <t xml:space="preserve">+ Renewable Energy Credit (REC) Payments </t>
  </si>
  <si>
    <t>($/kWh)</t>
  </si>
  <si>
    <t>REC Payment</t>
  </si>
  <si>
    <t>Residential</t>
  </si>
  <si>
    <t>Service</t>
  </si>
  <si>
    <t>Small General</t>
  </si>
  <si>
    <t>General Service/ Demand</t>
  </si>
  <si>
    <t>Metered</t>
  </si>
  <si>
    <t>None (Applicable Retail Rate)</t>
  </si>
  <si>
    <t>0.02 (&gt; 250 kW gardens)</t>
  </si>
  <si>
    <t>0.03 (≤ 250 kW gardens)</t>
  </si>
  <si>
    <t>No REC</t>
  </si>
  <si>
    <t>&gt;250 kW gardens</t>
  </si>
  <si>
    <t>≤ 250 kW gardens</t>
  </si>
  <si>
    <t>residential customer class</t>
  </si>
  <si>
    <t>small general service customer class</t>
  </si>
  <si>
    <t>demand metered customer class</t>
  </si>
  <si>
    <t>rate based on past 13 years of Xcel Energy rate data</t>
  </si>
  <si>
    <t>assumed</t>
  </si>
  <si>
    <t>1) Subscriber Information</t>
  </si>
  <si>
    <t>2) Proposals for Comparison</t>
  </si>
  <si>
    <t>Max. subscription size is 40% of a 1MW garden, or 400kW, which is equivalent to 480,000 kWh/yr</t>
  </si>
  <si>
    <t>Instructions</t>
  </si>
  <si>
    <t>(industry standard)</t>
  </si>
  <si>
    <t>Footnotes</t>
  </si>
  <si>
    <t>Option(s)</t>
  </si>
  <si>
    <t>Trevor Drake</t>
  </si>
  <si>
    <t>Metro CERT Coordinator</t>
  </si>
  <si>
    <t>Great Plains Institute</t>
  </si>
  <si>
    <t>Questions or comments? Please contact…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</si>
  <si>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You can change these labels and they'll change automatically in the Summary tab</t>
    </r>
  </si>
  <si>
    <t>3) Click on the "Summary" tab below to see your comparison!</t>
  </si>
  <si>
    <t>612-767-7291</t>
  </si>
  <si>
    <t>tdrake@gpisd.net</t>
  </si>
  <si>
    <r>
      <rPr>
        <b/>
        <sz val="11"/>
        <color theme="1"/>
        <rFont val="Calibri"/>
        <family val="2"/>
        <scheme val="minor"/>
      </rPr>
      <t>Hello and welcome to this Community Solar Garden savings calculator!</t>
    </r>
    <r>
      <rPr>
        <sz val="11"/>
        <color theme="1"/>
        <rFont val="Calibri"/>
        <family val="2"/>
        <scheme val="minor"/>
      </rPr>
      <t xml:space="preserve"> This is intended as a tool for local governments and community entities to compare solar garden subscription proposals within Xcel Energy territory. A separate solar garden calculator for evaluating subscription options outside of Xcel Energy territory is available at http://mncerts.org/solargardens</t>
    </r>
  </si>
  <si>
    <r>
      <rPr>
        <b/>
        <sz val="11"/>
        <color theme="1"/>
        <rFont val="Calibri"/>
        <family val="2"/>
        <scheme val="minor"/>
      </rPr>
      <t>To use this tool:</t>
    </r>
    <r>
      <rPr>
        <sz val="11"/>
        <color theme="1"/>
        <rFont val="Calibri"/>
        <family val="2"/>
        <scheme val="minor"/>
      </rPr>
      <t xml:space="preserve"> [1] You'll need to know how much electricity in kWh/yr your entity is looking to subscribe to a solar garden. [2] You'll also need to have at least one proposal from a solar garden developer. We recommend getting multiple proposals to provide an opportunity for comparison.</t>
    </r>
  </si>
  <si>
    <r>
      <rPr>
        <b/>
        <sz val="11"/>
        <color theme="1"/>
        <rFont val="Calibri"/>
        <family val="2"/>
        <scheme val="minor"/>
      </rPr>
      <t>Comparing proposals: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Start by filling out the </t>
    </r>
    <r>
      <rPr>
        <b/>
        <sz val="11"/>
        <color rgb="FF76A24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fields under "1) Subscriber Information."
</t>
    </r>
    <r>
      <rPr>
        <b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Then, using the proposal(s) you received from a solar garden developer, fill in the </t>
    </r>
    <r>
      <rPr>
        <b/>
        <sz val="11"/>
        <color rgb="FF76A24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fields under "2) Proposals for Comparison."
</t>
    </r>
    <r>
      <rPr>
        <b/>
        <sz val="11"/>
        <color theme="1"/>
        <rFont val="Calibri"/>
        <family val="2"/>
        <scheme val="minor"/>
      </rPr>
      <t xml:space="preserve">3) </t>
    </r>
    <r>
      <rPr>
        <sz val="11"/>
        <color theme="1"/>
        <rFont val="Calibri"/>
        <family val="2"/>
        <scheme val="minor"/>
      </rPr>
      <t>Finally, navigate to the "Summary" tab to see a chart comparing your estimated savings for each proposal over a 25-year period.
    For a detailed breakdown of each proposal, navigate to the corresponding propoals tabs.</t>
    </r>
  </si>
  <si>
    <t>Starting rate paid to developer ($/kWh produced)</t>
  </si>
  <si>
    <t>Min. # of gardens you would need to subscribe to for this total subscribed load.</t>
  </si>
  <si>
    <t>Total Subscription Size (kW)*</t>
  </si>
  <si>
    <t>Starting Bill Credit Rate ($/kWh produced)**</t>
  </si>
  <si>
    <t>REC Payment ($/kWh)***</t>
  </si>
  <si>
    <t>* Assumes a PV Production Factor of 1,200 kWh produced annually per 1kW of garden capacity (numbers supported by MN Department of Commerce)</t>
  </si>
  <si>
    <t>*** REC Payment Rate Options are determined by garden size</t>
  </si>
  <si>
    <r>
      <t>** Starting Bill Credit rate ($/kWh) is determined by the billing rate listed on the bill for each premise
(</t>
    </r>
    <r>
      <rPr>
        <u/>
        <sz val="11"/>
        <color theme="3"/>
        <rFont val="Calibri"/>
        <family val="2"/>
        <scheme val="minor"/>
      </rPr>
      <t>click here for a full list of eligible billing rates</t>
    </r>
    <r>
      <rPr>
        <sz val="11"/>
        <rFont val="Calibri"/>
        <family val="2"/>
        <scheme val="minor"/>
      </rPr>
      <t>)</t>
    </r>
  </si>
  <si>
    <t>See footnotes below</t>
  </si>
  <si>
    <t>See footnotes on Welcome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</si>
</sst>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&quot;$&quot;#,##0.000"/>
    <numFmt numFmtId="167" formatCode="&quot;$&quot;#,##0.0000"/>
    <numFmt numFmtId="168" formatCode="&quot;$&quot;#,##0"/>
    <numFmt numFmtId="169" formatCode="_(* #,##0_);_(* \(#,##0\);_(* &quot;-&quot;??_);_(@_)"/>
    <numFmt numFmtId="170" formatCode="0.000"/>
    <numFmt numFmtId="171" formatCode="0.00000"/>
    <numFmt numFmtId="172" formatCode="_(&quot;$&quot;* #,##0.000_);_(&quot;$&quot;* \(#,##0.000\);_(&quot;$&quot;* &quot;-&quot;??_);_(@_)"/>
    <numFmt numFmtId="173" formatCode="_(&quot;$&quot;* #,##0.0000_);_(&quot;$&quot;* \(#,##0.0000\);_(&quot;$&quot;* &quot;-&quot;??_);_(@_)"/>
    <numFmt numFmtId="174" formatCode="_(&quot;$&quot;* #,##0.00000_);_(&quot;$&quot;* \(#,##0.00000\);_(&quot;$&quot;* &quot;-&quot;??_);_(@_)"/>
    <numFmt numFmtId="175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6A24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6A240"/>
        <bgColor indexed="64"/>
      </patternFill>
    </fill>
    <fill>
      <patternFill patternType="solid">
        <fgColor rgb="FF86A8CC"/>
        <bgColor indexed="64"/>
      </patternFill>
    </fill>
    <fill>
      <patternFill patternType="solid">
        <fgColor rgb="FF00539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4B53A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5" fontId="0" fillId="0" borderId="1" xfId="0" applyNumberFormat="1" applyFill="1" applyBorder="1"/>
    <xf numFmtId="0" fontId="0" fillId="0" borderId="1" xfId="0" applyFill="1" applyBorder="1"/>
    <xf numFmtId="1" fontId="0" fillId="0" borderId="1" xfId="0" applyNumberFormat="1" applyFill="1" applyBorder="1"/>
    <xf numFmtId="168" fontId="0" fillId="0" borderId="1" xfId="0" applyNumberFormat="1" applyFill="1" applyBorder="1"/>
    <xf numFmtId="166" fontId="0" fillId="0" borderId="1" xfId="0" applyNumberFormat="1" applyFill="1" applyBorder="1"/>
    <xf numFmtId="168" fontId="0" fillId="3" borderId="1" xfId="0" applyNumberFormat="1" applyFill="1" applyBorder="1"/>
    <xf numFmtId="168" fontId="1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43" fontId="0" fillId="0" borderId="0" xfId="1" applyFont="1"/>
    <xf numFmtId="170" fontId="0" fillId="0" borderId="1" xfId="0" applyNumberFormat="1" applyBorder="1"/>
    <xf numFmtId="0" fontId="7" fillId="0" borderId="2" xfId="0" applyFont="1" applyBorder="1" applyAlignment="1">
      <alignment horizontal="left" vertical="center" wrapText="1" indent="3" readingOrder="1"/>
    </xf>
    <xf numFmtId="0" fontId="7" fillId="0" borderId="2" xfId="0" applyFont="1" applyBorder="1" applyAlignment="1">
      <alignment horizontal="left" vertical="center" wrapText="1" indent="4" readingOrder="1"/>
    </xf>
    <xf numFmtId="0" fontId="0" fillId="4" borderId="1" xfId="0" applyFill="1" applyBorder="1" applyAlignment="1">
      <alignment vertical="center"/>
    </xf>
    <xf numFmtId="169" fontId="0" fillId="4" borderId="1" xfId="1" applyNumberFormat="1" applyFon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173" fontId="0" fillId="4" borderId="1" xfId="3" applyNumberFormat="1" applyFont="1" applyFill="1" applyBorder="1"/>
    <xf numFmtId="173" fontId="0" fillId="4" borderId="34" xfId="3" applyNumberFormat="1" applyFont="1" applyFill="1" applyBorder="1"/>
    <xf numFmtId="0" fontId="0" fillId="4" borderId="1" xfId="0" applyFill="1" applyBorder="1" applyAlignment="1">
      <alignment horizontal="center"/>
    </xf>
    <xf numFmtId="174" fontId="0" fillId="4" borderId="34" xfId="3" applyNumberFormat="1" applyFont="1" applyFill="1" applyBorder="1" applyAlignment="1">
      <alignment vertical="center"/>
    </xf>
    <xf numFmtId="174" fontId="0" fillId="4" borderId="1" xfId="3" applyNumberFormat="1" applyFont="1" applyFill="1" applyBorder="1" applyAlignment="1">
      <alignment vertical="center"/>
    </xf>
    <xf numFmtId="174" fontId="0" fillId="4" borderId="13" xfId="3" applyNumberFormat="1" applyFont="1" applyFill="1" applyBorder="1" applyAlignment="1">
      <alignment vertical="center"/>
    </xf>
    <xf numFmtId="44" fontId="0" fillId="4" borderId="16" xfId="3" applyFont="1" applyFill="1" applyBorder="1" applyAlignment="1">
      <alignment vertical="center"/>
    </xf>
    <xf numFmtId="44" fontId="0" fillId="4" borderId="1" xfId="3" applyFont="1" applyFill="1" applyBorder="1" applyAlignment="1">
      <alignment vertical="center"/>
    </xf>
    <xf numFmtId="44" fontId="0" fillId="4" borderId="13" xfId="3" applyFont="1" applyFill="1" applyBorder="1" applyAlignment="1">
      <alignment vertical="center"/>
    </xf>
    <xf numFmtId="0" fontId="0" fillId="0" borderId="1" xfId="0" applyBorder="1"/>
    <xf numFmtId="169" fontId="0" fillId="5" borderId="34" xfId="1" applyNumberFormat="1" applyFont="1" applyFill="1" applyBorder="1" applyAlignment="1">
      <alignment vertical="center"/>
    </xf>
    <xf numFmtId="174" fontId="0" fillId="5" borderId="1" xfId="3" applyNumberFormat="1" applyFont="1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72" fontId="0" fillId="5" borderId="1" xfId="3" applyNumberFormat="1" applyFont="1" applyFill="1" applyBorder="1"/>
    <xf numFmtId="0" fontId="0" fillId="5" borderId="1" xfId="0" applyFill="1" applyBorder="1"/>
    <xf numFmtId="0" fontId="1" fillId="6" borderId="42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9" fillId="7" borderId="41" xfId="0" applyFont="1" applyFill="1" applyBorder="1"/>
    <xf numFmtId="0" fontId="9" fillId="7" borderId="37" xfId="0" applyFont="1" applyFill="1" applyBorder="1"/>
    <xf numFmtId="0" fontId="8" fillId="7" borderId="41" xfId="0" applyFont="1" applyFill="1" applyBorder="1"/>
    <xf numFmtId="0" fontId="8" fillId="7" borderId="37" xfId="0" applyFont="1" applyFill="1" applyBorder="1"/>
    <xf numFmtId="0" fontId="5" fillId="6" borderId="29" xfId="0" applyFont="1" applyFill="1" applyBorder="1" applyAlignment="1">
      <alignment horizontal="left"/>
    </xf>
    <xf numFmtId="169" fontId="0" fillId="5" borderId="1" xfId="1" applyNumberFormat="1" applyFont="1" applyFill="1" applyBorder="1"/>
    <xf numFmtId="167" fontId="0" fillId="5" borderId="1" xfId="0" applyNumberFormat="1" applyFill="1" applyBorder="1"/>
    <xf numFmtId="171" fontId="4" fillId="5" borderId="0" xfId="0" applyNumberFormat="1" applyFont="1" applyFill="1"/>
    <xf numFmtId="164" fontId="0" fillId="5" borderId="1" xfId="0" applyNumberFormat="1" applyFill="1" applyBorder="1"/>
    <xf numFmtId="0" fontId="4" fillId="5" borderId="0" xfId="0" applyFont="1" applyFill="1"/>
    <xf numFmtId="166" fontId="0" fillId="5" borderId="1" xfId="0" applyNumberFormat="1" applyFill="1" applyBorder="1"/>
    <xf numFmtId="0" fontId="7" fillId="6" borderId="11" xfId="0" applyFont="1" applyFill="1" applyBorder="1" applyAlignment="1">
      <alignment horizontal="center" vertical="center" wrapText="1" readingOrder="1"/>
    </xf>
    <xf numFmtId="0" fontId="7" fillId="6" borderId="11" xfId="0" applyFont="1" applyFill="1" applyBorder="1" applyAlignment="1">
      <alignment horizontal="left" vertical="center" wrapText="1" indent="4" readingOrder="1"/>
    </xf>
    <xf numFmtId="0" fontId="7" fillId="6" borderId="12" xfId="0" applyFont="1" applyFill="1" applyBorder="1" applyAlignment="1">
      <alignment horizontal="center" vertical="center" wrapText="1" readingOrder="1"/>
    </xf>
    <xf numFmtId="0" fontId="7" fillId="6" borderId="12" xfId="0" applyFont="1" applyFill="1" applyBorder="1" applyAlignment="1">
      <alignment horizontal="left" vertical="center" wrapText="1" indent="4" readingOrder="1"/>
    </xf>
    <xf numFmtId="0" fontId="7" fillId="6" borderId="2" xfId="0" applyFont="1" applyFill="1" applyBorder="1" applyAlignment="1">
      <alignment horizontal="center" vertical="center" wrapText="1" readingOrder="1"/>
    </xf>
    <xf numFmtId="0" fontId="1" fillId="6" borderId="1" xfId="0" applyFont="1" applyFill="1" applyBorder="1"/>
    <xf numFmtId="0" fontId="15" fillId="0" borderId="0" xfId="0" applyFont="1" applyAlignment="1">
      <alignment vertical="center"/>
    </xf>
    <xf numFmtId="0" fontId="0" fillId="4" borderId="0" xfId="0" applyFill="1" applyBorder="1"/>
    <xf numFmtId="164" fontId="0" fillId="5" borderId="31" xfId="0" applyNumberFormat="1" applyFill="1" applyBorder="1"/>
    <xf numFmtId="0" fontId="16" fillId="8" borderId="31" xfId="0" applyFont="1" applyFill="1" applyBorder="1" applyAlignment="1">
      <alignment vertical="center"/>
    </xf>
    <xf numFmtId="9" fontId="17" fillId="8" borderId="32" xfId="0" applyNumberFormat="1" applyFont="1" applyFill="1" applyBorder="1" applyAlignment="1">
      <alignment vertical="center"/>
    </xf>
    <xf numFmtId="0" fontId="17" fillId="8" borderId="32" xfId="0" applyFont="1" applyFill="1" applyBorder="1" applyAlignment="1">
      <alignment vertical="center"/>
    </xf>
    <xf numFmtId="0" fontId="17" fillId="8" borderId="33" xfId="0" applyFont="1" applyFill="1" applyBorder="1" applyAlignment="1">
      <alignment vertical="center"/>
    </xf>
    <xf numFmtId="0" fontId="16" fillId="9" borderId="31" xfId="0" applyFont="1" applyFill="1" applyBorder="1" applyAlignment="1">
      <alignment vertical="center"/>
    </xf>
    <xf numFmtId="0" fontId="17" fillId="9" borderId="32" xfId="0" applyFont="1" applyFill="1" applyBorder="1" applyAlignment="1">
      <alignment vertical="center"/>
    </xf>
    <xf numFmtId="0" fontId="17" fillId="9" borderId="33" xfId="0" applyFont="1" applyFill="1" applyBorder="1" applyAlignment="1">
      <alignment vertical="center"/>
    </xf>
    <xf numFmtId="0" fontId="16" fillId="10" borderId="31" xfId="0" applyFont="1" applyFill="1" applyBorder="1" applyAlignment="1">
      <alignment vertical="center"/>
    </xf>
    <xf numFmtId="0" fontId="17" fillId="10" borderId="32" xfId="0" applyFont="1" applyFill="1" applyBorder="1" applyAlignment="1">
      <alignment vertical="center"/>
    </xf>
    <xf numFmtId="0" fontId="17" fillId="10" borderId="33" xfId="0" applyFont="1" applyFill="1" applyBorder="1" applyAlignment="1">
      <alignment vertical="center"/>
    </xf>
    <xf numFmtId="0" fontId="16" fillId="11" borderId="31" xfId="0" applyFont="1" applyFill="1" applyBorder="1" applyAlignment="1">
      <alignment vertical="center"/>
    </xf>
    <xf numFmtId="0" fontId="17" fillId="11" borderId="32" xfId="0" applyFont="1" applyFill="1" applyBorder="1" applyAlignment="1">
      <alignment vertical="center"/>
    </xf>
    <xf numFmtId="0" fontId="17" fillId="11" borderId="33" xfId="0" applyFont="1" applyFill="1" applyBorder="1" applyAlignment="1">
      <alignment vertical="center"/>
    </xf>
    <xf numFmtId="0" fontId="16" fillId="12" borderId="31" xfId="0" applyFont="1" applyFill="1" applyBorder="1" applyAlignment="1">
      <alignment vertical="center"/>
    </xf>
    <xf numFmtId="9" fontId="17" fillId="12" borderId="32" xfId="0" applyNumberFormat="1" applyFont="1" applyFill="1" applyBorder="1" applyAlignment="1">
      <alignment vertical="center"/>
    </xf>
    <xf numFmtId="0" fontId="17" fillId="12" borderId="32" xfId="0" applyFont="1" applyFill="1" applyBorder="1" applyAlignment="1">
      <alignment vertical="center"/>
    </xf>
    <xf numFmtId="0" fontId="17" fillId="12" borderId="33" xfId="0" applyFont="1" applyFill="1" applyBorder="1" applyAlignment="1">
      <alignment vertical="center"/>
    </xf>
    <xf numFmtId="0" fontId="16" fillId="13" borderId="31" xfId="0" applyFont="1" applyFill="1" applyBorder="1" applyAlignment="1">
      <alignment vertical="center"/>
    </xf>
    <xf numFmtId="0" fontId="17" fillId="13" borderId="32" xfId="0" applyFont="1" applyFill="1" applyBorder="1" applyAlignment="1">
      <alignment vertical="center"/>
    </xf>
    <xf numFmtId="0" fontId="8" fillId="13" borderId="32" xfId="0" applyFont="1" applyFill="1" applyBorder="1"/>
    <xf numFmtId="0" fontId="8" fillId="13" borderId="33" xfId="0" applyFont="1" applyFill="1" applyBorder="1"/>
    <xf numFmtId="0" fontId="0" fillId="14" borderId="0" xfId="0" applyFill="1" applyBorder="1" applyAlignment="1"/>
    <xf numFmtId="0" fontId="0" fillId="14" borderId="0" xfId="0" applyFill="1" applyBorder="1"/>
    <xf numFmtId="0" fontId="0" fillId="14" borderId="0" xfId="0" applyFill="1"/>
    <xf numFmtId="168" fontId="0" fillId="14" borderId="0" xfId="0" applyNumberFormat="1" applyFill="1"/>
    <xf numFmtId="0" fontId="9" fillId="14" borderId="0" xfId="0" applyFont="1" applyFill="1"/>
    <xf numFmtId="0" fontId="8" fillId="14" borderId="0" xfId="0" applyFont="1" applyFill="1"/>
    <xf numFmtId="0" fontId="3" fillId="14" borderId="0" xfId="2" applyFill="1" applyBorder="1" applyAlignment="1"/>
    <xf numFmtId="0" fontId="12" fillId="6" borderId="36" xfId="0" applyFont="1" applyFill="1" applyBorder="1"/>
    <xf numFmtId="0" fontId="12" fillId="6" borderId="41" xfId="0" applyFont="1" applyFill="1" applyBorder="1"/>
    <xf numFmtId="0" fontId="12" fillId="6" borderId="37" xfId="0" applyFont="1" applyFill="1" applyBorder="1"/>
    <xf numFmtId="0" fontId="13" fillId="6" borderId="35" xfId="0" applyFont="1" applyFill="1" applyBorder="1" applyAlignment="1">
      <alignment horizontal="center"/>
    </xf>
    <xf numFmtId="0" fontId="9" fillId="6" borderId="41" xfId="0" applyFont="1" applyFill="1" applyBorder="1"/>
    <xf numFmtId="0" fontId="9" fillId="6" borderId="37" xfId="0" applyFont="1" applyFill="1" applyBorder="1"/>
    <xf numFmtId="0" fontId="0" fillId="14" borderId="0" xfId="0" applyFill="1" applyBorder="1" applyAlignment="1">
      <alignment wrapText="1"/>
    </xf>
    <xf numFmtId="0" fontId="0" fillId="14" borderId="0" xfId="0" applyFill="1" applyAlignment="1">
      <alignment wrapText="1"/>
    </xf>
    <xf numFmtId="9" fontId="0" fillId="4" borderId="0" xfId="0" applyNumberFormat="1" applyFont="1" applyFill="1" applyBorder="1"/>
    <xf numFmtId="5" fontId="0" fillId="4" borderId="0" xfId="3" applyNumberFormat="1" applyFont="1" applyFill="1" applyBorder="1" applyAlignment="1"/>
    <xf numFmtId="9" fontId="0" fillId="4" borderId="46" xfId="0" applyNumberFormat="1" applyFont="1" applyFill="1" applyBorder="1"/>
    <xf numFmtId="5" fontId="0" fillId="4" borderId="46" xfId="3" applyNumberFormat="1" applyFont="1" applyFill="1" applyBorder="1" applyAlignment="1"/>
    <xf numFmtId="0" fontId="0" fillId="4" borderId="46" xfId="0" applyFont="1" applyFill="1" applyBorder="1"/>
    <xf numFmtId="0" fontId="0" fillId="4" borderId="47" xfId="0" applyFont="1" applyFill="1" applyBorder="1"/>
    <xf numFmtId="5" fontId="0" fillId="4" borderId="47" xfId="3" applyNumberFormat="1" applyFont="1" applyFill="1" applyBorder="1" applyAlignment="1"/>
    <xf numFmtId="0" fontId="0" fillId="4" borderId="36" xfId="0" applyFill="1" applyBorder="1" applyAlignment="1"/>
    <xf numFmtId="0" fontId="0" fillId="4" borderId="37" xfId="0" applyFill="1" applyBorder="1"/>
    <xf numFmtId="0" fontId="15" fillId="14" borderId="0" xfId="0" applyFont="1" applyFill="1" applyAlignment="1">
      <alignment vertical="center"/>
    </xf>
    <xf numFmtId="0" fontId="1" fillId="14" borderId="0" xfId="0" applyFont="1" applyFill="1"/>
    <xf numFmtId="0" fontId="1" fillId="14" borderId="0" xfId="0" applyFont="1" applyFill="1" applyAlignment="1">
      <alignment wrapText="1"/>
    </xf>
    <xf numFmtId="43" fontId="0" fillId="14" borderId="0" xfId="0" applyNumberFormat="1" applyFill="1"/>
    <xf numFmtId="43" fontId="0" fillId="14" borderId="0" xfId="1" applyFont="1" applyFill="1"/>
    <xf numFmtId="0" fontId="1" fillId="0" borderId="38" xfId="0" applyFont="1" applyBorder="1" applyAlignment="1">
      <alignment horizontal="left" indent="2"/>
    </xf>
    <xf numFmtId="0" fontId="0" fillId="0" borderId="39" xfId="0" applyBorder="1" applyAlignment="1">
      <alignment horizontal="left" indent="2"/>
    </xf>
    <xf numFmtId="0" fontId="3" fillId="0" borderId="40" xfId="2" applyBorder="1" applyAlignment="1">
      <alignment horizontal="left" vertical="top" indent="2"/>
    </xf>
    <xf numFmtId="0" fontId="9" fillId="6" borderId="36" xfId="0" applyFont="1" applyFill="1" applyBorder="1" applyAlignment="1">
      <alignment horizontal="left" indent="1"/>
    </xf>
    <xf numFmtId="0" fontId="9" fillId="7" borderId="36" xfId="0" applyFont="1" applyFill="1" applyBorder="1" applyAlignment="1">
      <alignment horizontal="left" indent="1"/>
    </xf>
    <xf numFmtId="0" fontId="0" fillId="0" borderId="30" xfId="0" applyFill="1" applyBorder="1" applyAlignment="1">
      <alignment horizontal="left" vertical="center" indent="1"/>
    </xf>
    <xf numFmtId="0" fontId="0" fillId="4" borderId="34" xfId="0" applyFill="1" applyBorder="1" applyAlignment="1">
      <alignment horizontal="left" indent="1"/>
    </xf>
    <xf numFmtId="0" fontId="0" fillId="4" borderId="1" xfId="0" applyFill="1" applyBorder="1" applyAlignment="1">
      <alignment horizontal="left" indent="1"/>
    </xf>
    <xf numFmtId="0" fontId="1" fillId="4" borderId="42" xfId="0" applyFont="1" applyFill="1" applyBorder="1" applyAlignment="1">
      <alignment horizontal="left" indent="1"/>
    </xf>
    <xf numFmtId="44" fontId="0" fillId="4" borderId="1" xfId="3" applyFont="1" applyFill="1" applyBorder="1" applyAlignment="1">
      <alignment horizontal="left" indent="1"/>
    </xf>
    <xf numFmtId="0" fontId="0" fillId="4" borderId="1" xfId="0" applyFill="1" applyBorder="1" applyAlignment="1">
      <alignment horizontal="left" vertical="center" wrapText="1" indent="1"/>
    </xf>
    <xf numFmtId="175" fontId="0" fillId="5" borderId="1" xfId="0" applyNumberFormat="1" applyFill="1" applyBorder="1"/>
    <xf numFmtId="0" fontId="0" fillId="15" borderId="36" xfId="0" applyFont="1" applyFill="1" applyBorder="1" applyAlignment="1">
      <alignment vertical="center" wrapText="1"/>
    </xf>
    <xf numFmtId="0" fontId="0" fillId="15" borderId="41" xfId="0" applyFont="1" applyFill="1" applyBorder="1" applyAlignment="1">
      <alignment vertical="center" wrapText="1"/>
    </xf>
    <xf numFmtId="0" fontId="0" fillId="15" borderId="37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center" wrapText="1" indent="1"/>
    </xf>
    <xf numFmtId="0" fontId="0" fillId="0" borderId="27" xfId="0" applyFill="1" applyBorder="1" applyAlignment="1">
      <alignment horizontal="left" vertical="center" wrapText="1" indent="1"/>
    </xf>
    <xf numFmtId="0" fontId="0" fillId="0" borderId="28" xfId="0" applyFill="1" applyBorder="1" applyAlignment="1">
      <alignment horizontal="left" vertical="center" wrapText="1" indent="1"/>
    </xf>
    <xf numFmtId="0" fontId="0" fillId="0" borderId="29" xfId="0" applyFill="1" applyBorder="1" applyAlignment="1">
      <alignment horizontal="left" vertical="center" wrapText="1" indent="1"/>
    </xf>
    <xf numFmtId="0" fontId="0" fillId="0" borderId="0" xfId="0"/>
    <xf numFmtId="0" fontId="0" fillId="4" borderId="1" xfId="0" applyFill="1" applyBorder="1" applyAlignment="1">
      <alignment wrapText="1"/>
    </xf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0" fontId="0" fillId="4" borderId="33" xfId="0" applyFill="1" applyBorder="1"/>
    <xf numFmtId="0" fontId="10" fillId="4" borderId="25" xfId="2" applyFont="1" applyFill="1" applyBorder="1" applyAlignment="1">
      <alignment vertical="center" wrapText="1"/>
    </xf>
    <xf numFmtId="0" fontId="10" fillId="4" borderId="26" xfId="2" applyFont="1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174" fontId="0" fillId="4" borderId="34" xfId="3" applyNumberFormat="1" applyFont="1" applyFill="1" applyBorder="1" applyAlignment="1">
      <alignment vertical="center"/>
    </xf>
    <xf numFmtId="174" fontId="0" fillId="4" borderId="45" xfId="3" applyNumberFormat="1" applyFont="1" applyFill="1" applyBorder="1" applyAlignment="1">
      <alignment vertical="center"/>
    </xf>
    <xf numFmtId="174" fontId="0" fillId="4" borderId="1" xfId="3" applyNumberFormat="1" applyFont="1" applyFill="1" applyBorder="1" applyAlignment="1">
      <alignment vertical="center"/>
    </xf>
    <xf numFmtId="174" fontId="0" fillId="4" borderId="19" xfId="3" applyNumberFormat="1" applyFont="1" applyFill="1" applyBorder="1" applyAlignment="1">
      <alignment vertical="center"/>
    </xf>
    <xf numFmtId="174" fontId="0" fillId="4" borderId="13" xfId="3" applyNumberFormat="1" applyFont="1" applyFill="1" applyBorder="1" applyAlignment="1">
      <alignment vertical="center"/>
    </xf>
    <xf numFmtId="174" fontId="0" fillId="4" borderId="21" xfId="3" applyNumberFormat="1" applyFont="1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18" fillId="15" borderId="31" xfId="0" applyFont="1" applyFill="1" applyBorder="1" applyAlignment="1">
      <alignment horizontal="left" indent="1"/>
    </xf>
    <xf numFmtId="0" fontId="18" fillId="15" borderId="32" xfId="0" applyFont="1" applyFill="1" applyBorder="1" applyAlignment="1">
      <alignment horizontal="left" indent="1"/>
    </xf>
    <xf numFmtId="0" fontId="18" fillId="15" borderId="33" xfId="0" applyFont="1" applyFill="1" applyBorder="1" applyAlignment="1">
      <alignment horizontal="left" indent="1"/>
    </xf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0" borderId="1" xfId="0" applyBorder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 applyAlignment="1">
      <alignment horizontal="left"/>
    </xf>
    <xf numFmtId="0" fontId="10" fillId="4" borderId="31" xfId="2" applyFont="1" applyFill="1" applyBorder="1" applyAlignment="1">
      <alignment horizontal="left"/>
    </xf>
    <xf numFmtId="0" fontId="10" fillId="4" borderId="32" xfId="2" applyFont="1" applyFill="1" applyBorder="1" applyAlignment="1">
      <alignment horizontal="left"/>
    </xf>
    <xf numFmtId="0" fontId="10" fillId="4" borderId="33" xfId="2" applyFont="1" applyFill="1" applyBorder="1" applyAlignment="1">
      <alignment horizontal="left"/>
    </xf>
    <xf numFmtId="0" fontId="6" fillId="7" borderId="3" xfId="0" applyFont="1" applyFill="1" applyBorder="1" applyAlignment="1">
      <alignment horizontal="center" vertical="center" wrapText="1" readingOrder="1"/>
    </xf>
    <xf numFmtId="0" fontId="6" fillId="7" borderId="4" xfId="0" applyFont="1" applyFill="1" applyBorder="1" applyAlignment="1">
      <alignment horizontal="center" vertical="center" wrapText="1" readingOrder="1"/>
    </xf>
    <xf numFmtId="0" fontId="6" fillId="7" borderId="5" xfId="0" applyFont="1" applyFill="1" applyBorder="1" applyAlignment="1">
      <alignment horizontal="center" vertical="center" wrapText="1" readingOrder="1"/>
    </xf>
    <xf numFmtId="0" fontId="6" fillId="7" borderId="6" xfId="0" applyFont="1" applyFill="1" applyBorder="1" applyAlignment="1">
      <alignment horizontal="center" vertical="center" wrapText="1" readingOrder="1"/>
    </xf>
    <xf numFmtId="0" fontId="6" fillId="7" borderId="0" xfId="0" applyFont="1" applyFill="1" applyBorder="1" applyAlignment="1">
      <alignment horizontal="center" vertical="center" wrapText="1" readingOrder="1"/>
    </xf>
    <xf numFmtId="0" fontId="6" fillId="7" borderId="7" xfId="0" applyFont="1" applyFill="1" applyBorder="1" applyAlignment="1">
      <alignment horizontal="center" vertical="center" wrapText="1" readingOrder="1"/>
    </xf>
    <xf numFmtId="0" fontId="6" fillId="7" borderId="8" xfId="0" applyFont="1" applyFill="1" applyBorder="1" applyAlignment="1">
      <alignment horizontal="center" vertical="center" wrapText="1" readingOrder="1"/>
    </xf>
    <xf numFmtId="0" fontId="6" fillId="7" borderId="9" xfId="0" applyFont="1" applyFill="1" applyBorder="1" applyAlignment="1">
      <alignment horizontal="center" vertical="center" wrapText="1" readingOrder="1"/>
    </xf>
    <xf numFmtId="0" fontId="6" fillId="7" borderId="10" xfId="0" applyFont="1" applyFill="1" applyBorder="1" applyAlignment="1">
      <alignment horizontal="center" vertical="center" wrapText="1" readingOrder="1"/>
    </xf>
    <xf numFmtId="0" fontId="7" fillId="6" borderId="11" xfId="0" applyFont="1" applyFill="1" applyBorder="1" applyAlignment="1">
      <alignment horizontal="left" vertical="center" wrapText="1" readingOrder="1"/>
    </xf>
    <xf numFmtId="0" fontId="7" fillId="6" borderId="12" xfId="0" applyFont="1" applyFill="1" applyBorder="1" applyAlignment="1">
      <alignment horizontal="left" vertical="center" wrapText="1" readingOrder="1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6">
    <dxf>
      <numFmt numFmtId="9" formatCode="&quot;$&quot;#,##0_);\(&quot;$&quot;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86A8CC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A8CC"/>
      <color rgb="FFE4B53A"/>
      <color rgb="FF005397"/>
      <color rgb="FF76A240"/>
      <color rgb="FFF5F5F5"/>
      <color rgb="FF99FF99"/>
      <color rgb="FFE6FA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Savings over</a:t>
            </a:r>
            <a:r>
              <a:rPr lang="en-US" baseline="0"/>
              <a:t> </a:t>
            </a:r>
            <a:r>
              <a:rPr lang="en-US"/>
              <a:t>25 Years*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'Fixed Rate 1'!$B$1</c:f>
              <c:strCache>
                <c:ptCount val="1"/>
                <c:pt idx="0">
                  <c:v>Fixed Rate 1</c:v>
                </c:pt>
              </c:strCache>
            </c:strRef>
          </c:tx>
          <c:marker>
            <c:symbol val="none"/>
          </c:marker>
          <c:val>
            <c:numRef>
              <c:f>'Fixed Rate 1'!$I$12:$I$36</c:f>
              <c:numCache>
                <c:formatCode>"$"#,##0</c:formatCode>
                <c:ptCount val="25"/>
                <c:pt idx="0">
                  <c:v>9140.0000000000146</c:v>
                </c:pt>
                <c:pt idx="1">
                  <c:v>20848.373950000008</c:v>
                </c:pt>
                <c:pt idx="2">
                  <c:v>35168.136205376635</c:v>
                </c:pt>
                <c:pt idx="3">
                  <c:v>52143.279557620015</c:v>
                </c:pt>
                <c:pt idx="4">
                  <c:v>71818.795844433087</c:v>
                </c:pt>
                <c:pt idx="5">
                  <c:v>94240.697001700304</c:v>
                </c:pt>
                <c:pt idx="6">
                  <c:v>119456.03656676011</c:v>
                </c:pt>
                <c:pt idx="7">
                  <c:v>147512.93164261698</c:v>
                </c:pt>
                <c:pt idx="8">
                  <c:v>178460.5853329346</c:v>
                </c:pt>
                <c:pt idx="9">
                  <c:v>212349.30965786288</c:v>
                </c:pt>
                <c:pt idx="10">
                  <c:v>249230.54896096489</c:v>
                </c:pt>
                <c:pt idx="11">
                  <c:v>289156.90381773101</c:v>
                </c:pt>
                <c:pt idx="12">
                  <c:v>332182.15545638988</c:v>
                </c:pt>
                <c:pt idx="13">
                  <c:v>378361.29070195608</c:v>
                </c:pt>
                <c:pt idx="14">
                  <c:v>427750.52745468763</c:v>
                </c:pt>
                <c:pt idx="15">
                  <c:v>480407.34071436489</c:v>
                </c:pt>
                <c:pt idx="16">
                  <c:v>536390.48916204693</c:v>
                </c:pt>
                <c:pt idx="17">
                  <c:v>595760.04231120995</c:v>
                </c:pt>
                <c:pt idx="18">
                  <c:v>658577.40824042773</c:v>
                </c:pt>
                <c:pt idx="19">
                  <c:v>724905.36192001239</c:v>
                </c:pt>
                <c:pt idx="20">
                  <c:v>794808.07414530055</c:v>
                </c:pt>
                <c:pt idx="21">
                  <c:v>868351.14108954021</c:v>
                </c:pt>
                <c:pt idx="22">
                  <c:v>945601.61448961124</c:v>
                </c:pt>
                <c:pt idx="23">
                  <c:v>1026628.032478094</c:v>
                </c:pt>
                <c:pt idx="24">
                  <c:v>1111500.4510754913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'Fixed Rate 2'!$B$1</c:f>
              <c:strCache>
                <c:ptCount val="1"/>
                <c:pt idx="0">
                  <c:v>Fixed Rate 2</c:v>
                </c:pt>
              </c:strCache>
            </c:strRef>
          </c:tx>
          <c:marker>
            <c:symbol val="none"/>
          </c:marker>
          <c:val>
            <c:numRef>
              <c:f>'Fixed Rate 2'!$I$12:$I$36</c:f>
              <c:numCache>
                <c:formatCode>"$"#,##0</c:formatCode>
                <c:ptCount val="25"/>
                <c:pt idx="0">
                  <c:v>7140.0000000000146</c:v>
                </c:pt>
                <c:pt idx="1">
                  <c:v>16858.373950000008</c:v>
                </c:pt>
                <c:pt idx="2">
                  <c:v>29198.086205376632</c:v>
                </c:pt>
                <c:pt idx="3">
                  <c:v>44203.079807620015</c:v>
                </c:pt>
                <c:pt idx="4">
                  <c:v>61918.297093183079</c:v>
                </c:pt>
                <c:pt idx="5">
                  <c:v>82389.700744206551</c:v>
                </c:pt>
                <c:pt idx="6">
                  <c:v>105664.29529055383</c:v>
                </c:pt>
                <c:pt idx="7">
                  <c:v>131790.14907279171</c:v>
                </c:pt>
                <c:pt idx="8">
                  <c:v>160816.41667595843</c:v>
                </c:pt>
                <c:pt idx="9">
                  <c:v>192793.36184417157</c:v>
                </c:pt>
                <c:pt idx="10">
                  <c:v>227772.38088634206</c:v>
                </c:pt>
                <c:pt idx="11">
                  <c:v>265806.02658348129</c:v>
                </c:pt>
                <c:pt idx="12">
                  <c:v>306948.03260831139</c:v>
                </c:pt>
                <c:pt idx="13">
                  <c:v>351253.33846811799</c:v>
                </c:pt>
                <c:pt idx="14">
                  <c:v>398778.11498201877</c:v>
                </c:pt>
                <c:pt idx="15">
                  <c:v>449579.7903040594</c:v>
                </c:pt>
                <c:pt idx="16">
                  <c:v>503717.07650379289</c:v>
                </c:pt>
                <c:pt idx="17">
                  <c:v>561249.99671624717</c:v>
                </c:pt>
                <c:pt idx="18">
                  <c:v>622239.91287343972</c:v>
                </c:pt>
                <c:pt idx="19">
                  <c:v>686749.55402985925</c:v>
                </c:pt>
                <c:pt idx="20">
                  <c:v>754843.04529459809</c:v>
                </c:pt>
                <c:pt idx="21">
                  <c:v>826585.93738309119</c:v>
                </c:pt>
                <c:pt idx="22">
                  <c:v>902045.23680169438</c:v>
                </c:pt>
                <c:pt idx="23">
                  <c:v>981289.4366786168</c:v>
                </c:pt>
                <c:pt idx="24">
                  <c:v>1064388.5482550114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'Rate w Escalator 1'!$B$1</c:f>
              <c:strCache>
                <c:ptCount val="1"/>
                <c:pt idx="0">
                  <c:v>Rate w/ Escalator 1</c:v>
                </c:pt>
              </c:strCache>
            </c:strRef>
          </c:tx>
          <c:marker>
            <c:symbol val="none"/>
          </c:marker>
          <c:val>
            <c:numRef>
              <c:f>'Rate w Escalator 1'!$I$12:$I$36</c:f>
              <c:numCache>
                <c:formatCode>"$"#,##0</c:formatCode>
                <c:ptCount val="25"/>
                <c:pt idx="0">
                  <c:v>19140.000000000015</c:v>
                </c:pt>
                <c:pt idx="1">
                  <c:v>38808.373949999994</c:v>
                </c:pt>
                <c:pt idx="2">
                  <c:v>59028.68520537662</c:v>
                </c:pt>
                <c:pt idx="3">
                  <c:v>79825.131012719983</c:v>
                </c:pt>
                <c:pt idx="4">
                  <c:v>101222.55825983902</c:v>
                </c:pt>
                <c:pt idx="5">
                  <c:v>123246.47959385265</c:v>
                </c:pt>
                <c:pt idx="6">
                  <c:v>145923.08991570858</c:v>
                </c:pt>
                <c:pt idx="7">
                  <c:v>169279.28325965698</c:v>
                </c:pt>
                <c:pt idx="8">
                  <c:v>193342.67006639473</c:v>
                </c:pt>
                <c:pt idx="9">
                  <c:v>218141.59485879116</c:v>
                </c:pt>
                <c:pt idx="10">
                  <c:v>243705.15432930193</c:v>
                </c:pt>
                <c:pt idx="11">
                  <c:v>270063.21584838163</c:v>
                </c:pt>
                <c:pt idx="12">
                  <c:v>297246.43640341092</c:v>
                </c:pt>
                <c:pt idx="13">
                  <c:v>325286.2819778659</c:v>
                </c:pt>
                <c:pt idx="14">
                  <c:v>354215.04738067277</c:v>
                </c:pt>
                <c:pt idx="15">
                  <c:v>384065.87653591117</c:v>
                </c:pt>
                <c:pt idx="16">
                  <c:v>414872.78324325476</c:v>
                </c:pt>
                <c:pt idx="17">
                  <c:v>446670.67241976876</c:v>
                </c:pt>
                <c:pt idx="18">
                  <c:v>479495.36183391733</c:v>
                </c:pt>
                <c:pt idx="19">
                  <c:v>513383.6043428767</c:v>
                </c:pt>
                <c:pt idx="20">
                  <c:v>548373.11064449302</c:v>
                </c:pt>
                <c:pt idx="21">
                  <c:v>584502.57255547703</c:v>
                </c:pt>
                <c:pt idx="22">
                  <c:v>621811.68682768231</c:v>
                </c:pt>
                <c:pt idx="23">
                  <c:v>660341.17951457785</c:v>
                </c:pt>
                <c:pt idx="24">
                  <c:v>700132.83090029133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'Rate w Escalator 2'!$B$1</c:f>
              <c:strCache>
                <c:ptCount val="1"/>
                <c:pt idx="0">
                  <c:v>Rate w/ Escalator 2</c:v>
                </c:pt>
              </c:strCache>
            </c:strRef>
          </c:tx>
          <c:marker>
            <c:symbol val="none"/>
          </c:marker>
          <c:val>
            <c:numRef>
              <c:f>'Rate w Escalator 2'!$I$12:$I$36</c:f>
              <c:numCache>
                <c:formatCode>"$"#,##0</c:formatCode>
                <c:ptCount val="25"/>
                <c:pt idx="0">
                  <c:v>14140.000000000015</c:v>
                </c:pt>
                <c:pt idx="1">
                  <c:v>28995.061450000008</c:v>
                </c:pt>
                <c:pt idx="2">
                  <c:v>44594.771338970386</c:v>
                </c:pt>
                <c:pt idx="3">
                  <c:v>60969.480540434495</c:v>
                </c:pt>
                <c:pt idx="4">
                  <c:v>78150.321998868603</c:v>
                </c:pt>
                <c:pt idx="5">
                  <c:v>96169.229326690009</c:v>
                </c:pt>
                <c:pt idx="6">
                  <c:v>115058.95582088518</c:v>
                </c:pt>
                <c:pt idx="7">
                  <c:v>134853.09390852705</c:v>
                </c:pt>
                <c:pt idx="8">
                  <c:v>155586.09503063071</c:v>
                </c:pt>
                <c:pt idx="9">
                  <c:v>177293.28997400374</c:v>
                </c:pt>
                <c:pt idx="10">
                  <c:v>200010.90966095537</c:v>
                </c:pt>
                <c:pt idx="11">
                  <c:v>223776.10640694472</c:v>
                </c:pt>
                <c:pt idx="12">
                  <c:v>248626.97565646662</c:v>
                </c:pt>
                <c:pt idx="13">
                  <c:v>274602.57820769708</c:v>
                </c:pt>
                <c:pt idx="14">
                  <c:v>301742.9629366498</c:v>
                </c:pt>
                <c:pt idx="15">
                  <c:v>330089.19003182778</c:v>
                </c:pt>
                <c:pt idx="16">
                  <c:v>359683.35475059319</c:v>
                </c:pt>
                <c:pt idx="17">
                  <c:v>390568.61170872231</c:v>
                </c:pt>
                <c:pt idx="18">
                  <c:v>422789.19971486076</c:v>
                </c:pt>
                <c:pt idx="19">
                  <c:v>456390.46716184949</c:v>
                </c:pt>
                <c:pt idx="20">
                  <c:v>491418.89798715094</c:v>
                </c:pt>
                <c:pt idx="21">
                  <c:v>527922.13821487059</c:v>
                </c:pt>
                <c:pt idx="22">
                  <c:v>565949.02309213998</c:v>
                </c:pt>
                <c:pt idx="23">
                  <c:v>605549.604832905</c:v>
                </c:pt>
                <c:pt idx="24">
                  <c:v>646775.18098244467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'Indexed w floor 1'!$B$1</c:f>
              <c:strCache>
                <c:ptCount val="1"/>
                <c:pt idx="0">
                  <c:v>Indexed 1</c:v>
                </c:pt>
              </c:strCache>
            </c:strRef>
          </c:tx>
          <c:marker>
            <c:symbol val="none"/>
          </c:marker>
          <c:val>
            <c:numRef>
              <c:f>'Indexed w floor 1'!$J$14:$J$38</c:f>
              <c:numCache>
                <c:formatCode>"$"#,##0</c:formatCode>
                <c:ptCount val="25"/>
                <c:pt idx="0">
                  <c:v>11914</c:v>
                </c:pt>
                <c:pt idx="1">
                  <c:v>24029.837394999995</c:v>
                </c:pt>
                <c:pt idx="2">
                  <c:v>36352.088620537659</c:v>
                </c:pt>
                <c:pt idx="3">
                  <c:v>48885.426580761996</c:v>
                </c:pt>
                <c:pt idx="4">
                  <c:v>61634.622716318307</c:v>
                </c:pt>
                <c:pt idx="5">
                  <c:v>74604.54911638565</c:v>
                </c:pt>
                <c:pt idx="6">
                  <c:v>87800.180675810552</c:v>
                </c:pt>
                <c:pt idx="7">
                  <c:v>101226.59729830058</c:v>
                </c:pt>
                <c:pt idx="8">
                  <c:v>114888.98614666214</c:v>
                </c:pt>
                <c:pt idx="9">
                  <c:v>128792.6439410881</c:v>
                </c:pt>
                <c:pt idx="10">
                  <c:v>142942.9793065218</c:v>
                </c:pt>
                <c:pt idx="11">
                  <c:v>157345.51517014625</c:v>
                </c:pt>
                <c:pt idx="12">
                  <c:v>172005.89121007026</c:v>
                </c:pt>
                <c:pt idx="13">
                  <c:v>186929.86635630473</c:v>
                </c:pt>
                <c:pt idx="14">
                  <c:v>202123.32134514733</c:v>
                </c:pt>
                <c:pt idx="15">
                  <c:v>217592.26132811667</c:v>
                </c:pt>
                <c:pt idx="16">
                  <c:v>233342.81853660144</c:v>
                </c:pt>
                <c:pt idx="17">
                  <c:v>249381.25500341575</c:v>
                </c:pt>
                <c:pt idx="18">
                  <c:v>265713.96534247603</c:v>
                </c:pt>
                <c:pt idx="19">
                  <c:v>282347.4795878423</c:v>
                </c:pt>
                <c:pt idx="20">
                  <c:v>299288.46609339188</c:v>
                </c:pt>
                <c:pt idx="21">
                  <c:v>316543.73449442151</c:v>
                </c:pt>
                <c:pt idx="22">
                  <c:v>334120.23873250128</c:v>
                </c:pt>
                <c:pt idx="23">
                  <c:v>352025.08014493185</c:v>
                </c:pt>
                <c:pt idx="24">
                  <c:v>370265.51062018599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'Indexed w floor 2'!$B$1</c:f>
              <c:strCache>
                <c:ptCount val="1"/>
                <c:pt idx="0">
                  <c:v>Indexed 2</c:v>
                </c:pt>
              </c:strCache>
            </c:strRef>
          </c:tx>
          <c:marker>
            <c:symbol val="none"/>
          </c:marker>
          <c:val>
            <c:numRef>
              <c:f>'Indexed w floor 2'!$J$14:$J$38</c:f>
              <c:numCache>
                <c:formatCode>"$"#,##0</c:formatCode>
                <c:ptCount val="25"/>
                <c:pt idx="0">
                  <c:v>9140.0000000000146</c:v>
                </c:pt>
                <c:pt idx="1">
                  <c:v>20848.373950000008</c:v>
                </c:pt>
                <c:pt idx="2">
                  <c:v>33170.625175537672</c:v>
                </c:pt>
                <c:pt idx="3">
                  <c:v>45703.963135762009</c:v>
                </c:pt>
                <c:pt idx="4">
                  <c:v>58453.15927131832</c:v>
                </c:pt>
                <c:pt idx="5">
                  <c:v>71423.085671385663</c:v>
                </c:pt>
                <c:pt idx="6">
                  <c:v>84618.717230810566</c:v>
                </c:pt>
                <c:pt idx="7">
                  <c:v>98045.133853300591</c:v>
                </c:pt>
                <c:pt idx="8">
                  <c:v>111707.52270166215</c:v>
                </c:pt>
                <c:pt idx="9">
                  <c:v>125611.18049608811</c:v>
                </c:pt>
                <c:pt idx="10">
                  <c:v>139761.51586152182</c:v>
                </c:pt>
                <c:pt idx="11">
                  <c:v>154164.0517251463</c:v>
                </c:pt>
                <c:pt idx="12">
                  <c:v>168824.42776507032</c:v>
                </c:pt>
                <c:pt idx="13">
                  <c:v>183748.40291130479</c:v>
                </c:pt>
                <c:pt idx="14">
                  <c:v>198941.85790014738</c:v>
                </c:pt>
                <c:pt idx="15">
                  <c:v>214410.79788311673</c:v>
                </c:pt>
                <c:pt idx="16">
                  <c:v>230161.35509160149</c:v>
                </c:pt>
                <c:pt idx="17">
                  <c:v>246199.7915584158</c:v>
                </c:pt>
                <c:pt idx="18">
                  <c:v>262532.50189747609</c:v>
                </c:pt>
                <c:pt idx="19">
                  <c:v>279166.01614284236</c:v>
                </c:pt>
                <c:pt idx="20">
                  <c:v>296107.00264839199</c:v>
                </c:pt>
                <c:pt idx="21">
                  <c:v>313362.27104942163</c:v>
                </c:pt>
                <c:pt idx="22">
                  <c:v>330938.7752875014</c:v>
                </c:pt>
                <c:pt idx="23">
                  <c:v>348843.61669993197</c:v>
                </c:pt>
                <c:pt idx="24">
                  <c:v>367084.0471751861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82256"/>
        <c:axId val="237579512"/>
      </c:lineChart>
      <c:catAx>
        <c:axId val="237582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37579512"/>
        <c:crosses val="autoZero"/>
        <c:auto val="1"/>
        <c:lblAlgn val="ctr"/>
        <c:lblOffset val="100"/>
        <c:noMultiLvlLbl val="0"/>
      </c:catAx>
      <c:valAx>
        <c:axId val="237579512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23758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1744980</xdr:colOff>
      <xdr:row>35</xdr:row>
      <xdr:rowOff>65666</xdr:rowOff>
    </xdr:from>
    <xdr:to>
      <xdr:col>1</xdr:col>
      <xdr:colOff>2788920</xdr:colOff>
      <xdr:row>39</xdr:row>
      <xdr:rowOff>209549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9072506"/>
          <a:ext cx="1043940" cy="921123"/>
        </a:xfrm>
        <a:prstGeom prst="rect">
          <a:avLst/>
        </a:prstGeom>
      </xdr:spPr>
    </xdr:pic>
    <xdr:clientData/>
  </xdr:twoCellAnchor>
  <xdr:twoCellAnchor editAs="oneCell">
    <xdr:from>
      <xdr:col>7</xdr:col>
      <xdr:colOff>822959</xdr:colOff>
      <xdr:row>1</xdr:row>
      <xdr:rowOff>7620</xdr:rowOff>
    </xdr:from>
    <xdr:to>
      <xdr:col>10</xdr:col>
      <xdr:colOff>511658</xdr:colOff>
      <xdr:row>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2039" y="190500"/>
          <a:ext cx="1738479" cy="2522220"/>
        </a:xfrm>
        <a:prstGeom prst="rect">
          <a:avLst/>
        </a:prstGeom>
        <a:ln w="952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167640</xdr:rowOff>
    </xdr:from>
    <xdr:to>
      <xdr:col>12</xdr:col>
      <xdr:colOff>350520</xdr:colOff>
      <xdr:row>26</xdr:row>
      <xdr:rowOff>30480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e3" displayName="Table3" ref="N4:O10" totalsRowShown="0" headerRowDxfId="5" dataDxfId="3" headerRowBorderDxfId="4" tableBorderDxfId="2">
  <autoFilter ref="N4:O10"/>
  <tableColumns count="2">
    <tableColumn id="1" name="Option(s)" dataDxfId="1"/>
    <tableColumn id="2" name="Total Savings* 25 Year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drake@gpisd.net" TargetMode="External"/><Relationship Id="rId1" Type="http://schemas.openxmlformats.org/officeDocument/2006/relationships/hyperlink" Target="http://www.xcelenergy.com/staticfiles/xe-responsive/Admin/Managed%20Documents%20&amp;%20PDFs/MN-SRC-Eligible-Billing-Rates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leanenergyresourceteams.org/solargardens/toolkit" TargetMode="External"/><Relationship Id="rId1" Type="http://schemas.openxmlformats.org/officeDocument/2006/relationships/hyperlink" Target="http://www.cleanenergyresourceteams.org/sites/default/files/REC-Best-Practices-and-Claims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leanenergyresourceteams.org/solargardens/toolkit" TargetMode="External"/><Relationship Id="rId1" Type="http://schemas.openxmlformats.org/officeDocument/2006/relationships/hyperlink" Target="http://www.cleanenergyresourceteams.org/sites/default/files/REC-Best-Practices-and-Claims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leanenergyresourceteams.org/solargardens/toolkit" TargetMode="External"/><Relationship Id="rId1" Type="http://schemas.openxmlformats.org/officeDocument/2006/relationships/hyperlink" Target="http://www.cleanenergyresourceteams.org/sites/default/files/REC-Best-Practices-and-Claims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leanenergyresourceteams.org/solargardens/toolkit" TargetMode="External"/><Relationship Id="rId1" Type="http://schemas.openxmlformats.org/officeDocument/2006/relationships/hyperlink" Target="http://www.cleanenergyresourceteams.org/sites/default/files/REC-Best-Practices-and-Claims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leanenergyresourceteams.org/sites/default/files/REC-Best-Practices-and-Claims.pdf" TargetMode="External"/><Relationship Id="rId2" Type="http://schemas.openxmlformats.org/officeDocument/2006/relationships/hyperlink" Target="http://www.cleanenergyresourceteams.org/sites/default/files/REC-Best-Practices-and-Claims.pdf" TargetMode="External"/><Relationship Id="rId1" Type="http://schemas.openxmlformats.org/officeDocument/2006/relationships/hyperlink" Target="http://www.cleanenergyresourceteams.org/sites/default/files/CommunitySolarGarden_SubscriberQuestions_04-27-15.pdf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cleanenergyresourceteams.org/solargardens/toolk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showGridLines="0" tabSelected="1" topLeftCell="A4" zoomScaleNormal="100" workbookViewId="0">
      <selection activeCell="C8" sqref="C8"/>
    </sheetView>
  </sheetViews>
  <sheetFormatPr defaultRowHeight="14.4" x14ac:dyDescent="0.3"/>
  <cols>
    <col min="1" max="1" width="2.88671875" customWidth="1"/>
    <col min="2" max="2" width="44.44140625" customWidth="1"/>
    <col min="3" max="4" width="14.88671875" customWidth="1"/>
    <col min="5" max="5" width="14" customWidth="1"/>
    <col min="6" max="6" width="12.21875" customWidth="1"/>
    <col min="7" max="7" width="11.5546875" customWidth="1"/>
    <col min="8" max="8" width="12.109375" customWidth="1"/>
    <col min="13" max="13" width="3.6640625" customWidth="1"/>
  </cols>
  <sheetData>
    <row r="1" spans="1:27" x14ac:dyDescent="0.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 ht="23.4" x14ac:dyDescent="0.45">
      <c r="A2" s="82"/>
      <c r="B2" s="112" t="s">
        <v>60</v>
      </c>
      <c r="C2" s="91"/>
      <c r="D2" s="91"/>
      <c r="E2" s="91"/>
      <c r="F2" s="91"/>
      <c r="G2" s="91"/>
      <c r="H2" s="92"/>
      <c r="I2" s="84"/>
      <c r="J2" s="84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</row>
    <row r="3" spans="1:27" ht="54" customHeight="1" x14ac:dyDescent="0.3">
      <c r="A3" s="82"/>
      <c r="B3" s="124" t="s">
        <v>72</v>
      </c>
      <c r="C3" s="125"/>
      <c r="D3" s="125"/>
      <c r="E3" s="125"/>
      <c r="F3" s="125"/>
      <c r="G3" s="125"/>
      <c r="H3" s="126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</row>
    <row r="4" spans="1:27" ht="37.799999999999997" customHeight="1" x14ac:dyDescent="0.3">
      <c r="A4" s="82"/>
      <c r="B4" s="124" t="s">
        <v>73</v>
      </c>
      <c r="C4" s="125"/>
      <c r="D4" s="125"/>
      <c r="E4" s="125"/>
      <c r="F4" s="125"/>
      <c r="G4" s="125"/>
      <c r="H4" s="126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</row>
    <row r="5" spans="1:27" ht="84" customHeight="1" x14ac:dyDescent="0.3">
      <c r="A5" s="82"/>
      <c r="B5" s="127" t="s">
        <v>74</v>
      </c>
      <c r="C5" s="128"/>
      <c r="D5" s="128"/>
      <c r="E5" s="128"/>
      <c r="F5" s="128"/>
      <c r="G5" s="128"/>
      <c r="H5" s="114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</row>
    <row r="6" spans="1:27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</row>
    <row r="7" spans="1:27" ht="23.4" x14ac:dyDescent="0.45">
      <c r="A7" s="82"/>
      <c r="B7" s="113" t="s">
        <v>57</v>
      </c>
      <c r="C7" s="41"/>
      <c r="D7" s="41"/>
      <c r="E7" s="41"/>
      <c r="F7" s="41"/>
      <c r="G7" s="41"/>
      <c r="H7" s="42"/>
      <c r="I7" s="85"/>
      <c r="J7" s="85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</row>
    <row r="8" spans="1:27" x14ac:dyDescent="0.3">
      <c r="A8" s="82"/>
      <c r="B8" s="115" t="s">
        <v>10</v>
      </c>
      <c r="C8" s="31">
        <v>1000000</v>
      </c>
      <c r="D8" s="131"/>
      <c r="E8" s="132"/>
      <c r="F8" s="132"/>
      <c r="G8" s="132"/>
      <c r="H8" s="133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</row>
    <row r="9" spans="1:27" x14ac:dyDescent="0.3">
      <c r="A9" s="82"/>
      <c r="B9" s="116" t="s">
        <v>77</v>
      </c>
      <c r="C9" s="19">
        <f>C8*0.000833333333333333</f>
        <v>833.33333333333292</v>
      </c>
      <c r="D9" s="134"/>
      <c r="E9" s="135"/>
      <c r="F9" s="135"/>
      <c r="G9" s="135"/>
      <c r="H9" s="136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ht="33" customHeight="1" x14ac:dyDescent="0.3">
      <c r="A10" s="82"/>
      <c r="B10" s="119" t="s">
        <v>76</v>
      </c>
      <c r="C10" s="20">
        <f>C8/480000</f>
        <v>2.0833333333333335</v>
      </c>
      <c r="D10" s="130" t="s">
        <v>59</v>
      </c>
      <c r="E10" s="130"/>
      <c r="F10" s="130"/>
      <c r="G10" s="130"/>
      <c r="H10" s="130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</row>
    <row r="11" spans="1:27" x14ac:dyDescent="0.3">
      <c r="A11" s="82"/>
      <c r="B11" s="116" t="s">
        <v>78</v>
      </c>
      <c r="C11" s="32">
        <v>9.9140000000000006E-2</v>
      </c>
      <c r="D11" s="129" t="s">
        <v>83</v>
      </c>
      <c r="E11" s="129"/>
      <c r="F11" s="129"/>
      <c r="G11" s="129"/>
      <c r="H11" s="129"/>
      <c r="I11" s="86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spans="1:27" x14ac:dyDescent="0.3">
      <c r="A12" s="82"/>
      <c r="B12" s="116" t="s">
        <v>79</v>
      </c>
      <c r="C12" s="33">
        <v>0.02</v>
      </c>
      <c r="D12" s="129" t="s">
        <v>83</v>
      </c>
      <c r="E12" s="129"/>
      <c r="F12" s="129"/>
      <c r="G12" s="129"/>
      <c r="H12" s="129"/>
      <c r="I12" s="86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</row>
    <row r="13" spans="1:27" x14ac:dyDescent="0.3">
      <c r="A13" s="82"/>
      <c r="B13" s="116" t="s">
        <v>1</v>
      </c>
      <c r="C13" s="18">
        <v>5.0000000000000001E-3</v>
      </c>
      <c r="D13" s="142" t="s">
        <v>61</v>
      </c>
      <c r="E13" s="142"/>
      <c r="F13" s="142"/>
      <c r="G13" s="142"/>
      <c r="H13" s="14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</row>
    <row r="14" spans="1:27" x14ac:dyDescent="0.3">
      <c r="A14" s="82"/>
      <c r="B14" s="116" t="s">
        <v>2</v>
      </c>
      <c r="C14" s="18">
        <v>2.6499999999999999E-2</v>
      </c>
      <c r="D14" s="142" t="s">
        <v>55</v>
      </c>
      <c r="E14" s="142"/>
      <c r="F14" s="142"/>
      <c r="G14" s="142"/>
      <c r="H14" s="14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</row>
    <row r="15" spans="1:27" x14ac:dyDescent="0.3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</row>
    <row r="16" spans="1:27" ht="23.4" x14ac:dyDescent="0.45">
      <c r="A16" s="82"/>
      <c r="B16" s="113" t="s">
        <v>58</v>
      </c>
      <c r="C16" s="39"/>
      <c r="D16" s="39"/>
      <c r="E16" s="39"/>
      <c r="F16" s="39"/>
      <c r="G16" s="39"/>
      <c r="H16" s="40"/>
      <c r="I16" s="84"/>
      <c r="J16" s="84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</row>
    <row r="17" spans="1:27" ht="29.4" customHeight="1" thickBot="1" x14ac:dyDescent="0.35">
      <c r="A17" s="82"/>
      <c r="B17" s="117" t="s">
        <v>19</v>
      </c>
      <c r="C17" s="36" t="s">
        <v>30</v>
      </c>
      <c r="D17" s="36" t="s">
        <v>31</v>
      </c>
      <c r="E17" s="36" t="s">
        <v>32</v>
      </c>
      <c r="F17" s="36" t="s">
        <v>33</v>
      </c>
      <c r="G17" s="37" t="s">
        <v>34</v>
      </c>
      <c r="H17" s="38" t="s">
        <v>35</v>
      </c>
      <c r="I17" s="121" t="s">
        <v>68</v>
      </c>
      <c r="J17" s="122"/>
      <c r="K17" s="122"/>
      <c r="L17" s="122"/>
      <c r="M17" s="123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</row>
    <row r="18" spans="1:27" x14ac:dyDescent="0.3">
      <c r="A18" s="82"/>
      <c r="B18" s="116" t="s">
        <v>75</v>
      </c>
      <c r="C18" s="34">
        <v>0.11</v>
      </c>
      <c r="D18" s="34">
        <v>0.112</v>
      </c>
      <c r="E18" s="34">
        <v>0.1</v>
      </c>
      <c r="F18" s="34">
        <v>0.105</v>
      </c>
      <c r="G18" s="21">
        <v>0.1072</v>
      </c>
      <c r="H18" s="22">
        <v>0.11</v>
      </c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</row>
    <row r="19" spans="1:27" x14ac:dyDescent="0.3">
      <c r="A19" s="82"/>
      <c r="B19" s="116" t="s">
        <v>6</v>
      </c>
      <c r="C19" s="120">
        <v>0</v>
      </c>
      <c r="D19" s="120">
        <v>0</v>
      </c>
      <c r="E19" s="120">
        <v>0.02</v>
      </c>
      <c r="F19" s="120">
        <v>1.7500000000000002E-2</v>
      </c>
      <c r="G19" s="23" t="s">
        <v>36</v>
      </c>
      <c r="H19" s="23" t="s">
        <v>36</v>
      </c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</row>
    <row r="20" spans="1:27" x14ac:dyDescent="0.3">
      <c r="A20" s="82"/>
      <c r="B20" s="116" t="s">
        <v>20</v>
      </c>
      <c r="C20" s="23" t="s">
        <v>36</v>
      </c>
      <c r="D20" s="23" t="s">
        <v>36</v>
      </c>
      <c r="E20" s="23" t="s">
        <v>36</v>
      </c>
      <c r="F20" s="23" t="s">
        <v>36</v>
      </c>
      <c r="G20" s="35">
        <v>0.1</v>
      </c>
      <c r="H20" s="35">
        <v>0.1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</row>
    <row r="21" spans="1:27" x14ac:dyDescent="0.3">
      <c r="A21" s="82"/>
      <c r="B21" s="118" t="s">
        <v>22</v>
      </c>
      <c r="C21" s="23" t="s">
        <v>36</v>
      </c>
      <c r="D21" s="23" t="s">
        <v>36</v>
      </c>
      <c r="E21" s="23" t="s">
        <v>36</v>
      </c>
      <c r="F21" s="23" t="s">
        <v>36</v>
      </c>
      <c r="G21" s="34">
        <v>0.1</v>
      </c>
      <c r="H21" s="34">
        <v>0.11</v>
      </c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</row>
    <row r="22" spans="1:27" x14ac:dyDescent="0.3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</row>
    <row r="23" spans="1:27" ht="23.4" x14ac:dyDescent="0.45">
      <c r="A23" s="82"/>
      <c r="B23" s="154" t="s">
        <v>69</v>
      </c>
      <c r="C23" s="155"/>
      <c r="D23" s="155"/>
      <c r="E23" s="155"/>
      <c r="F23" s="155"/>
      <c r="G23" s="155"/>
      <c r="H23" s="156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</row>
    <row r="24" spans="1:27" x14ac:dyDescent="0.3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</row>
    <row r="25" spans="1:27" x14ac:dyDescent="0.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</row>
    <row r="26" spans="1:27" ht="16.2" thickBot="1" x14ac:dyDescent="0.35">
      <c r="A26" s="82"/>
      <c r="B26" s="87" t="s">
        <v>62</v>
      </c>
      <c r="C26" s="88"/>
      <c r="D26" s="88"/>
      <c r="E26" s="88"/>
      <c r="F26" s="88"/>
      <c r="G26" s="88"/>
      <c r="H26" s="89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</row>
    <row r="27" spans="1:27" ht="15" thickBot="1" x14ac:dyDescent="0.35">
      <c r="A27" s="82"/>
      <c r="B27" s="157" t="s">
        <v>80</v>
      </c>
      <c r="C27" s="158"/>
      <c r="D27" s="158"/>
      <c r="E27" s="158"/>
      <c r="F27" s="158"/>
      <c r="G27" s="158"/>
      <c r="H27" s="159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</row>
    <row r="28" spans="1:27" ht="14.4" customHeight="1" x14ac:dyDescent="0.3">
      <c r="A28" s="82"/>
      <c r="B28" s="137" t="s">
        <v>82</v>
      </c>
      <c r="C28" s="24">
        <v>0.12742999999999999</v>
      </c>
      <c r="D28" s="146" t="s">
        <v>52</v>
      </c>
      <c r="E28" s="146"/>
      <c r="F28" s="146"/>
      <c r="G28" s="146"/>
      <c r="H28" s="147"/>
      <c r="I28" s="86"/>
      <c r="J28" s="86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</row>
    <row r="29" spans="1:27" x14ac:dyDescent="0.3">
      <c r="A29" s="82"/>
      <c r="B29" s="137"/>
      <c r="C29" s="25">
        <v>0.12431</v>
      </c>
      <c r="D29" s="148" t="s">
        <v>53</v>
      </c>
      <c r="E29" s="148"/>
      <c r="F29" s="148"/>
      <c r="G29" s="148"/>
      <c r="H29" s="149"/>
      <c r="I29" s="81"/>
      <c r="J29" s="81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</row>
    <row r="30" spans="1:27" ht="15" thickBot="1" x14ac:dyDescent="0.35">
      <c r="A30" s="82"/>
      <c r="B30" s="138"/>
      <c r="C30" s="26">
        <v>9.9140000000000006E-2</v>
      </c>
      <c r="D30" s="150" t="s">
        <v>54</v>
      </c>
      <c r="E30" s="150"/>
      <c r="F30" s="150"/>
      <c r="G30" s="150"/>
      <c r="H30" s="151"/>
      <c r="I30" s="81"/>
      <c r="J30" s="81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</row>
    <row r="31" spans="1:27" x14ac:dyDescent="0.3">
      <c r="A31" s="82"/>
      <c r="B31" s="139" t="s">
        <v>81</v>
      </c>
      <c r="C31" s="27">
        <v>0</v>
      </c>
      <c r="D31" s="152" t="s">
        <v>49</v>
      </c>
      <c r="E31" s="152"/>
      <c r="F31" s="152"/>
      <c r="G31" s="152"/>
      <c r="H31" s="153"/>
      <c r="I31" s="86"/>
      <c r="J31" s="86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</row>
    <row r="32" spans="1:27" x14ac:dyDescent="0.3">
      <c r="A32" s="82"/>
      <c r="B32" s="140"/>
      <c r="C32" s="28">
        <v>0.02</v>
      </c>
      <c r="D32" s="142" t="s">
        <v>50</v>
      </c>
      <c r="E32" s="142"/>
      <c r="F32" s="142"/>
      <c r="G32" s="142"/>
      <c r="H32" s="143"/>
      <c r="I32" s="81"/>
      <c r="J32" s="81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</row>
    <row r="33" spans="1:27" ht="15" thickBot="1" x14ac:dyDescent="0.35">
      <c r="A33" s="82"/>
      <c r="B33" s="141"/>
      <c r="C33" s="29">
        <v>0.03</v>
      </c>
      <c r="D33" s="144" t="s">
        <v>51</v>
      </c>
      <c r="E33" s="144"/>
      <c r="F33" s="144"/>
      <c r="G33" s="144"/>
      <c r="H33" s="145"/>
      <c r="I33" s="81"/>
      <c r="J33" s="81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</row>
    <row r="34" spans="1:27" x14ac:dyDescent="0.3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1:27" x14ac:dyDescent="0.3">
      <c r="A35" s="82"/>
      <c r="B35" s="90" t="s">
        <v>67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1:27" ht="18" customHeight="1" x14ac:dyDescent="0.3">
      <c r="A36" s="82"/>
      <c r="B36" s="109" t="s">
        <v>64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1:27" x14ac:dyDescent="0.3">
      <c r="A37" s="82"/>
      <c r="B37" s="110" t="s">
        <v>65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1:27" x14ac:dyDescent="0.3">
      <c r="A38" s="82"/>
      <c r="B38" s="110" t="s">
        <v>66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</row>
    <row r="39" spans="1:27" x14ac:dyDescent="0.3">
      <c r="A39" s="82"/>
      <c r="B39" s="110" t="s">
        <v>70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</row>
    <row r="40" spans="1:27" ht="19.8" customHeight="1" x14ac:dyDescent="0.3">
      <c r="A40" s="82"/>
      <c r="B40" s="111" t="s">
        <v>71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x14ac:dyDescent="0.3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1:27" x14ac:dyDescent="0.3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1:27" x14ac:dyDescent="0.3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</row>
    <row r="44" spans="1:27" x14ac:dyDescent="0.3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</row>
    <row r="45" spans="1:27" x14ac:dyDescent="0.3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</row>
    <row r="46" spans="1:27" x14ac:dyDescent="0.3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</row>
    <row r="47" spans="1:27" x14ac:dyDescent="0.3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</row>
    <row r="48" spans="1:27" x14ac:dyDescent="0.3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</row>
    <row r="49" spans="1:27" x14ac:dyDescent="0.3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</row>
    <row r="50" spans="1:27" x14ac:dyDescent="0.3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</row>
  </sheetData>
  <mergeCells count="21">
    <mergeCell ref="B28:B30"/>
    <mergeCell ref="B31:B33"/>
    <mergeCell ref="D14:H14"/>
    <mergeCell ref="D13:H13"/>
    <mergeCell ref="D32:H32"/>
    <mergeCell ref="D33:H33"/>
    <mergeCell ref="D28:H28"/>
    <mergeCell ref="D29:H29"/>
    <mergeCell ref="D30:H30"/>
    <mergeCell ref="D31:H31"/>
    <mergeCell ref="B23:H23"/>
    <mergeCell ref="B27:H27"/>
    <mergeCell ref="I17:M17"/>
    <mergeCell ref="B3:H3"/>
    <mergeCell ref="B4:H4"/>
    <mergeCell ref="B5:G5"/>
    <mergeCell ref="D11:H11"/>
    <mergeCell ref="D12:H12"/>
    <mergeCell ref="D10:H10"/>
    <mergeCell ref="D8:H8"/>
    <mergeCell ref="D9:H9"/>
  </mergeCells>
  <hyperlinks>
    <hyperlink ref="B28:B30" r:id="rId1" display="* Starting Bill Credit rate ($/kWh) is determined by the billing rate listed on the bill for each premise (click here for a full list of eligible billing rates)"/>
    <hyperlink ref="B40" r:id="rId2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'2015 Bill Credit Table'!$A$2:$A$4</xm:f>
          </x14:formula1>
          <xm:sqref>C12</xm:sqref>
        </x14:dataValidation>
        <x14:dataValidation type="list" allowBlank="1" showInputMessage="1" showErrorMessage="1">
          <x14:formula1>
            <xm:f>'2015 Bill Credit Table'!$E$6:$G$6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53A"/>
  </sheetPr>
  <dimension ref="N1:R27"/>
  <sheetViews>
    <sheetView workbookViewId="0">
      <selection activeCell="P20" sqref="P20"/>
    </sheetView>
  </sheetViews>
  <sheetFormatPr defaultRowHeight="14.4" x14ac:dyDescent="0.3"/>
  <cols>
    <col min="1" max="13" width="8.88671875" style="82"/>
    <col min="14" max="14" width="17.6640625" style="82" customWidth="1"/>
    <col min="15" max="15" width="22.6640625" style="82" customWidth="1"/>
    <col min="16" max="16" width="21.33203125" style="82" customWidth="1"/>
    <col min="17" max="17" width="28.109375" style="82" customWidth="1"/>
    <col min="18" max="16384" width="8.88671875" style="82"/>
  </cols>
  <sheetData>
    <row r="1" spans="14:15" ht="16.2" customHeight="1" x14ac:dyDescent="0.3"/>
    <row r="4" spans="14:15" x14ac:dyDescent="0.3">
      <c r="N4" s="43" t="s">
        <v>63</v>
      </c>
      <c r="O4" s="43" t="s">
        <v>29</v>
      </c>
    </row>
    <row r="5" spans="14:15" x14ac:dyDescent="0.3">
      <c r="N5" s="95" t="str">
        <f>'Fixed Rate 1'!B1</f>
        <v>Fixed Rate 1</v>
      </c>
      <c r="O5" s="96">
        <f>'Fixed Rate 1'!I36</f>
        <v>1111500.4510754913</v>
      </c>
    </row>
    <row r="6" spans="14:15" x14ac:dyDescent="0.3">
      <c r="N6" s="97" t="str">
        <f>'Fixed Rate 2'!B1</f>
        <v>Fixed Rate 2</v>
      </c>
      <c r="O6" s="98">
        <f>'Fixed Rate 2'!I36</f>
        <v>1064388.5482550114</v>
      </c>
    </row>
    <row r="7" spans="14:15" x14ac:dyDescent="0.3">
      <c r="N7" s="99" t="str">
        <f>'Rate w Escalator 1'!B1</f>
        <v>Rate w/ Escalator 1</v>
      </c>
      <c r="O7" s="98">
        <f>'Rate w Escalator 1'!I36</f>
        <v>700132.83090029133</v>
      </c>
    </row>
    <row r="8" spans="14:15" x14ac:dyDescent="0.3">
      <c r="N8" s="99" t="str">
        <f>'Rate w Escalator 2'!B1</f>
        <v>Rate w/ Escalator 2</v>
      </c>
      <c r="O8" s="98">
        <f>'Rate w Escalator 2'!I36</f>
        <v>646775.18098244467</v>
      </c>
    </row>
    <row r="9" spans="14:15" x14ac:dyDescent="0.3">
      <c r="N9" s="100" t="str">
        <f>'Indexed w floor 1'!B1</f>
        <v>Indexed 1</v>
      </c>
      <c r="O9" s="101">
        <f>'Indexed w floor 1'!J38</f>
        <v>370265.51062018599</v>
      </c>
    </row>
    <row r="10" spans="14:15" x14ac:dyDescent="0.3">
      <c r="N10" s="57" t="str">
        <f>'Indexed w floor 2'!B1</f>
        <v>Indexed 2</v>
      </c>
      <c r="O10" s="96">
        <f>'Indexed w floor 2'!J38</f>
        <v>367084.0471751861</v>
      </c>
    </row>
    <row r="12" spans="14:15" x14ac:dyDescent="0.3">
      <c r="N12" s="102" t="s">
        <v>28</v>
      </c>
      <c r="O12" s="103"/>
    </row>
    <row r="19" spans="15:18" x14ac:dyDescent="0.3">
      <c r="P19" s="80"/>
      <c r="Q19" s="80"/>
    </row>
    <row r="20" spans="15:18" x14ac:dyDescent="0.3">
      <c r="Q20" s="80"/>
    </row>
    <row r="21" spans="15:18" x14ac:dyDescent="0.3">
      <c r="O21" s="81"/>
      <c r="P21" s="80"/>
      <c r="Q21" s="80"/>
      <c r="R21" s="81"/>
    </row>
    <row r="22" spans="15:18" ht="13.8" customHeight="1" x14ac:dyDescent="0.3">
      <c r="O22" s="81"/>
      <c r="P22" s="80"/>
      <c r="Q22" s="80"/>
      <c r="R22" s="81"/>
    </row>
    <row r="23" spans="15:18" ht="13.8" customHeight="1" x14ac:dyDescent="0.3">
      <c r="O23" s="81"/>
      <c r="P23" s="80"/>
      <c r="Q23" s="80"/>
      <c r="R23" s="81"/>
    </row>
    <row r="24" spans="15:18" ht="13.8" customHeight="1" x14ac:dyDescent="0.3">
      <c r="O24" s="81"/>
      <c r="P24" s="93"/>
      <c r="Q24" s="93"/>
      <c r="R24" s="81"/>
    </row>
    <row r="25" spans="15:18" ht="13.8" customHeight="1" x14ac:dyDescent="0.3">
      <c r="O25" s="81"/>
      <c r="R25" s="81"/>
    </row>
    <row r="26" spans="15:18" ht="13.8" customHeight="1" x14ac:dyDescent="0.3">
      <c r="O26" s="81"/>
      <c r="P26" s="94"/>
      <c r="R26" s="81"/>
    </row>
    <row r="27" spans="15:18" x14ac:dyDescent="0.3">
      <c r="P27" s="94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397"/>
  </sheetPr>
  <dimension ref="A1:M37"/>
  <sheetViews>
    <sheetView workbookViewId="0">
      <selection activeCell="D4" sqref="D4"/>
    </sheetView>
  </sheetViews>
  <sheetFormatPr defaultRowHeight="14.4" x14ac:dyDescent="0.3"/>
  <cols>
    <col min="1" max="1" width="9.21875" customWidth="1"/>
    <col min="2" max="2" width="11.33203125" customWidth="1"/>
    <col min="3" max="3" width="15.77734375" customWidth="1"/>
    <col min="4" max="4" width="13.6640625" customWidth="1"/>
    <col min="5" max="5" width="11.88671875" customWidth="1"/>
    <col min="6" max="6" width="13.44140625" customWidth="1"/>
    <col min="7" max="7" width="14" customWidth="1"/>
    <col min="8" max="8" width="11.6640625" customWidth="1"/>
    <col min="9" max="9" width="12.88671875" customWidth="1"/>
    <col min="10" max="10" width="12.5546875" bestFit="1" customWidth="1"/>
    <col min="11" max="11" width="79.6640625" customWidth="1"/>
  </cols>
  <sheetData>
    <row r="1" spans="1:13" s="56" customFormat="1" ht="30" customHeight="1" x14ac:dyDescent="0.3">
      <c r="A1" s="59" t="s">
        <v>25</v>
      </c>
      <c r="B1" s="60" t="str">
        <f>'Welcome!'!C17</f>
        <v>Fixed Rate 1</v>
      </c>
      <c r="C1" s="61"/>
      <c r="D1" s="61"/>
      <c r="E1" s="61"/>
      <c r="F1" s="61"/>
      <c r="G1" s="61"/>
      <c r="H1" s="61"/>
      <c r="I1" s="61"/>
      <c r="J1" s="62"/>
      <c r="K1" s="104"/>
    </row>
    <row r="2" spans="1:13" s="1" customFormat="1" x14ac:dyDescent="0.3">
      <c r="A2" s="163" t="s">
        <v>19</v>
      </c>
      <c r="B2" s="163"/>
      <c r="C2" s="163"/>
      <c r="D2" s="163"/>
      <c r="E2" s="161" t="s">
        <v>9</v>
      </c>
      <c r="F2" s="161"/>
      <c r="G2" s="161"/>
      <c r="H2" s="161"/>
      <c r="I2" s="161"/>
      <c r="J2" s="161"/>
      <c r="K2" s="105"/>
    </row>
    <row r="3" spans="1:13" x14ac:dyDescent="0.3">
      <c r="A3" s="162" t="s">
        <v>10</v>
      </c>
      <c r="B3" s="162"/>
      <c r="C3" s="162"/>
      <c r="D3" s="44">
        <f>'Welcome!'!C8</f>
        <v>1000000</v>
      </c>
      <c r="E3" s="162"/>
      <c r="F3" s="162"/>
      <c r="G3" s="162"/>
      <c r="H3" s="162"/>
      <c r="I3" s="162"/>
      <c r="J3" s="162"/>
      <c r="K3" s="82"/>
    </row>
    <row r="4" spans="1:13" x14ac:dyDescent="0.3">
      <c r="A4" s="162" t="s">
        <v>5</v>
      </c>
      <c r="B4" s="162"/>
      <c r="C4" s="162"/>
      <c r="D4" s="45">
        <f>'Welcome!'!C18</f>
        <v>0.11</v>
      </c>
      <c r="E4" s="162"/>
      <c r="F4" s="162"/>
      <c r="G4" s="162"/>
      <c r="H4" s="162"/>
      <c r="I4" s="162"/>
      <c r="J4" s="162"/>
      <c r="K4" s="82"/>
    </row>
    <row r="5" spans="1:13" x14ac:dyDescent="0.3">
      <c r="A5" s="162" t="s">
        <v>4</v>
      </c>
      <c r="B5" s="162"/>
      <c r="C5" s="162"/>
      <c r="D5" s="46">
        <f>'Welcome!'!C11</f>
        <v>9.9140000000000006E-2</v>
      </c>
      <c r="E5" s="164" t="s">
        <v>84</v>
      </c>
      <c r="F5" s="165"/>
      <c r="G5" s="165"/>
      <c r="H5" s="165"/>
      <c r="I5" s="165"/>
      <c r="J5" s="166"/>
      <c r="K5" s="82"/>
    </row>
    <row r="6" spans="1:13" x14ac:dyDescent="0.3">
      <c r="A6" s="162" t="s">
        <v>12</v>
      </c>
      <c r="B6" s="162"/>
      <c r="C6" s="162"/>
      <c r="D6" s="47">
        <f>'Welcome!'!C12</f>
        <v>0.02</v>
      </c>
      <c r="E6" s="164" t="s">
        <v>84</v>
      </c>
      <c r="F6" s="165"/>
      <c r="G6" s="165"/>
      <c r="H6" s="165"/>
      <c r="I6" s="165"/>
      <c r="J6" s="166"/>
      <c r="K6" s="82"/>
    </row>
    <row r="7" spans="1:13" x14ac:dyDescent="0.3">
      <c r="A7" s="162" t="s">
        <v>6</v>
      </c>
      <c r="B7" s="162"/>
      <c r="C7" s="162"/>
      <c r="D7" s="35">
        <f>'Welcome!'!C19</f>
        <v>0</v>
      </c>
      <c r="E7" s="162" t="s">
        <v>26</v>
      </c>
      <c r="F7" s="162"/>
      <c r="G7" s="162"/>
      <c r="H7" s="162"/>
      <c r="I7" s="162"/>
      <c r="J7" s="162"/>
      <c r="K7" s="82"/>
    </row>
    <row r="8" spans="1:13" x14ac:dyDescent="0.3">
      <c r="A8" s="162" t="s">
        <v>1</v>
      </c>
      <c r="B8" s="162"/>
      <c r="C8" s="162"/>
      <c r="D8" s="5">
        <f>'Welcome!'!C13</f>
        <v>5.0000000000000001E-3</v>
      </c>
      <c r="E8" s="160" t="s">
        <v>56</v>
      </c>
      <c r="F8" s="160"/>
      <c r="G8" s="160"/>
      <c r="H8" s="160"/>
      <c r="I8" s="160"/>
      <c r="J8" s="160"/>
      <c r="K8" s="82"/>
    </row>
    <row r="9" spans="1:13" x14ac:dyDescent="0.3">
      <c r="A9" s="162" t="s">
        <v>2</v>
      </c>
      <c r="B9" s="162"/>
      <c r="C9" s="162"/>
      <c r="D9" s="5">
        <f>'Welcome!'!C14</f>
        <v>2.6499999999999999E-2</v>
      </c>
      <c r="E9" s="160" t="s">
        <v>18</v>
      </c>
      <c r="F9" s="160"/>
      <c r="G9" s="160"/>
      <c r="H9" s="160"/>
      <c r="I9" s="160"/>
      <c r="J9" s="160"/>
      <c r="K9" s="82"/>
    </row>
    <row r="10" spans="1:13" x14ac:dyDescent="0.3">
      <c r="A10" s="80"/>
      <c r="B10" s="80"/>
      <c r="C10" s="80"/>
      <c r="D10" s="81"/>
      <c r="E10" s="81"/>
      <c r="F10" s="81"/>
      <c r="G10" s="81"/>
      <c r="H10" s="81"/>
      <c r="I10" s="81"/>
      <c r="J10" s="81"/>
      <c r="K10" s="82"/>
    </row>
    <row r="11" spans="1:13" s="2" customFormat="1" ht="57.6" x14ac:dyDescent="0.3">
      <c r="A11" s="4" t="s">
        <v>0</v>
      </c>
      <c r="B11" s="4" t="s">
        <v>15</v>
      </c>
      <c r="C11" s="4" t="s">
        <v>13</v>
      </c>
      <c r="D11" s="13" t="s">
        <v>14</v>
      </c>
      <c r="E11" s="4" t="s">
        <v>3</v>
      </c>
      <c r="F11" s="4" t="s">
        <v>11</v>
      </c>
      <c r="G11" s="13" t="s">
        <v>16</v>
      </c>
      <c r="H11" s="4" t="s">
        <v>7</v>
      </c>
      <c r="I11" s="13" t="s">
        <v>8</v>
      </c>
      <c r="J11" s="106"/>
      <c r="K11" s="106"/>
    </row>
    <row r="12" spans="1:13" x14ac:dyDescent="0.3">
      <c r="A12" s="7">
        <v>1</v>
      </c>
      <c r="B12" s="8">
        <f>$D$3</f>
        <v>1000000</v>
      </c>
      <c r="C12" s="10">
        <f>D4</f>
        <v>0.11</v>
      </c>
      <c r="D12" s="11">
        <f>B12*C12*-1</f>
        <v>-110000</v>
      </c>
      <c r="E12" s="6">
        <f>D5</f>
        <v>9.9140000000000006E-2</v>
      </c>
      <c r="F12" s="6">
        <f t="shared" ref="F12:F36" si="0">E12+$D$6</f>
        <v>0.11914000000000001</v>
      </c>
      <c r="G12" s="11">
        <f>B12*F12</f>
        <v>119140.00000000001</v>
      </c>
      <c r="H12" s="9">
        <f>D12+G12</f>
        <v>9140.0000000000146</v>
      </c>
      <c r="I12" s="12">
        <f>H12</f>
        <v>9140.0000000000146</v>
      </c>
      <c r="J12" s="82"/>
      <c r="K12" s="82"/>
      <c r="M12" s="3"/>
    </row>
    <row r="13" spans="1:13" x14ac:dyDescent="0.3">
      <c r="A13" s="7">
        <v>2</v>
      </c>
      <c r="B13" s="8">
        <f t="shared" ref="B13:B36" si="1">B12*(1-$D$8)</f>
        <v>995000</v>
      </c>
      <c r="C13" s="10">
        <f t="shared" ref="C13:C36" si="2">C12*(1+$D$7)</f>
        <v>0.11</v>
      </c>
      <c r="D13" s="11">
        <f t="shared" ref="D13:D36" si="3">B13*C13*-1</f>
        <v>-109450</v>
      </c>
      <c r="E13" s="6">
        <f t="shared" ref="E13:E36" si="4">E12*(1+$D$9)</f>
        <v>0.10176721</v>
      </c>
      <c r="F13" s="6">
        <f t="shared" si="0"/>
        <v>0.12176721</v>
      </c>
      <c r="G13" s="11">
        <f t="shared" ref="G13:G36" si="5">B13*F13</f>
        <v>121158.37394999999</v>
      </c>
      <c r="H13" s="9">
        <f t="shared" ref="H13:H36" si="6">D13+G13</f>
        <v>11708.373949999994</v>
      </c>
      <c r="I13" s="12">
        <f>I12+H13</f>
        <v>20848.373950000008</v>
      </c>
      <c r="J13" s="82"/>
      <c r="K13" s="82"/>
      <c r="M13" s="3"/>
    </row>
    <row r="14" spans="1:13" x14ac:dyDescent="0.3">
      <c r="A14" s="7">
        <v>3</v>
      </c>
      <c r="B14" s="8">
        <f t="shared" si="1"/>
        <v>990025</v>
      </c>
      <c r="C14" s="10">
        <f t="shared" si="2"/>
        <v>0.11</v>
      </c>
      <c r="D14" s="11">
        <f t="shared" si="3"/>
        <v>-108902.75</v>
      </c>
      <c r="E14" s="6">
        <f t="shared" si="4"/>
        <v>0.104464041065</v>
      </c>
      <c r="F14" s="6">
        <f t="shared" si="0"/>
        <v>0.124464041065</v>
      </c>
      <c r="G14" s="11">
        <f t="shared" si="5"/>
        <v>123222.51225537663</v>
      </c>
      <c r="H14" s="9">
        <f t="shared" si="6"/>
        <v>14319.762255376627</v>
      </c>
      <c r="I14" s="12">
        <f t="shared" ref="I14:I36" si="7">I13+H14</f>
        <v>35168.136205376635</v>
      </c>
      <c r="J14" s="82"/>
      <c r="K14" s="82"/>
      <c r="M14" s="3"/>
    </row>
    <row r="15" spans="1:13" x14ac:dyDescent="0.3">
      <c r="A15" s="7">
        <v>4</v>
      </c>
      <c r="B15" s="8">
        <f t="shared" si="1"/>
        <v>985074.875</v>
      </c>
      <c r="C15" s="10">
        <f t="shared" si="2"/>
        <v>0.11</v>
      </c>
      <c r="D15" s="11">
        <f t="shared" si="3"/>
        <v>-108358.23625</v>
      </c>
      <c r="E15" s="6">
        <f t="shared" si="4"/>
        <v>0.1072323381532225</v>
      </c>
      <c r="F15" s="6">
        <f t="shared" si="0"/>
        <v>0.12723233815322249</v>
      </c>
      <c r="G15" s="11">
        <f t="shared" si="5"/>
        <v>125333.37960224338</v>
      </c>
      <c r="H15" s="9">
        <f t="shared" si="6"/>
        <v>16975.14335224338</v>
      </c>
      <c r="I15" s="12">
        <f t="shared" si="7"/>
        <v>52143.279557620015</v>
      </c>
      <c r="J15" s="82"/>
      <c r="K15" s="82"/>
      <c r="M15" s="3"/>
    </row>
    <row r="16" spans="1:13" x14ac:dyDescent="0.3">
      <c r="A16" s="7">
        <v>5</v>
      </c>
      <c r="B16" s="8">
        <f t="shared" si="1"/>
        <v>980149.50062499999</v>
      </c>
      <c r="C16" s="10">
        <f t="shared" si="2"/>
        <v>0.11</v>
      </c>
      <c r="D16" s="11">
        <f t="shared" si="3"/>
        <v>-107816.44506874999</v>
      </c>
      <c r="E16" s="6">
        <f t="shared" si="4"/>
        <v>0.1100739951142829</v>
      </c>
      <c r="F16" s="6">
        <f t="shared" si="0"/>
        <v>0.13007399511428289</v>
      </c>
      <c r="G16" s="11">
        <f t="shared" si="5"/>
        <v>127491.96135556306</v>
      </c>
      <c r="H16" s="9">
        <f t="shared" si="6"/>
        <v>19675.516286813072</v>
      </c>
      <c r="I16" s="12">
        <f t="shared" si="7"/>
        <v>71818.795844433087</v>
      </c>
      <c r="J16" s="82"/>
      <c r="K16" s="82"/>
      <c r="M16" s="3"/>
    </row>
    <row r="17" spans="1:13" x14ac:dyDescent="0.3">
      <c r="A17" s="7">
        <v>6</v>
      </c>
      <c r="B17" s="8">
        <f t="shared" si="1"/>
        <v>975248.75312187499</v>
      </c>
      <c r="C17" s="10">
        <f t="shared" si="2"/>
        <v>0.11</v>
      </c>
      <c r="D17" s="11">
        <f t="shared" si="3"/>
        <v>-107277.36284340626</v>
      </c>
      <c r="E17" s="6">
        <f t="shared" si="4"/>
        <v>0.11299095598481139</v>
      </c>
      <c r="F17" s="6">
        <f t="shared" si="0"/>
        <v>0.13299095598481139</v>
      </c>
      <c r="G17" s="11">
        <f t="shared" si="5"/>
        <v>129699.26400067347</v>
      </c>
      <c r="H17" s="9">
        <f t="shared" si="6"/>
        <v>22421.901157267217</v>
      </c>
      <c r="I17" s="12">
        <f t="shared" si="7"/>
        <v>94240.697001700304</v>
      </c>
      <c r="J17" s="82"/>
      <c r="K17" s="82"/>
      <c r="M17" s="3"/>
    </row>
    <row r="18" spans="1:13" x14ac:dyDescent="0.3">
      <c r="A18" s="7">
        <v>7</v>
      </c>
      <c r="B18" s="8">
        <f t="shared" si="1"/>
        <v>970372.50935626565</v>
      </c>
      <c r="C18" s="10">
        <f t="shared" si="2"/>
        <v>0.11</v>
      </c>
      <c r="D18" s="11">
        <f t="shared" si="3"/>
        <v>-106740.97602918922</v>
      </c>
      <c r="E18" s="6">
        <f t="shared" si="4"/>
        <v>0.11598521631840888</v>
      </c>
      <c r="F18" s="6">
        <f t="shared" si="0"/>
        <v>0.13598521631840887</v>
      </c>
      <c r="G18" s="11">
        <f t="shared" si="5"/>
        <v>131956.31559424903</v>
      </c>
      <c r="H18" s="9">
        <f t="shared" si="6"/>
        <v>25215.33956505981</v>
      </c>
      <c r="I18" s="12">
        <f t="shared" si="7"/>
        <v>119456.03656676011</v>
      </c>
      <c r="J18" s="82"/>
      <c r="K18" s="82"/>
      <c r="M18" s="3"/>
    </row>
    <row r="19" spans="1:13" x14ac:dyDescent="0.3">
      <c r="A19" s="7">
        <v>8</v>
      </c>
      <c r="B19" s="8">
        <f t="shared" si="1"/>
        <v>965520.64680948434</v>
      </c>
      <c r="C19" s="10">
        <f t="shared" si="2"/>
        <v>0.11</v>
      </c>
      <c r="D19" s="11">
        <f t="shared" si="3"/>
        <v>-106207.27114904328</v>
      </c>
      <c r="E19" s="6">
        <f t="shared" si="4"/>
        <v>0.11905882455084672</v>
      </c>
      <c r="F19" s="6">
        <f t="shared" si="0"/>
        <v>0.13905882455084673</v>
      </c>
      <c r="G19" s="11">
        <f t="shared" si="5"/>
        <v>134264.16622490014</v>
      </c>
      <c r="H19" s="9">
        <f t="shared" si="6"/>
        <v>28056.895075856854</v>
      </c>
      <c r="I19" s="12">
        <f t="shared" si="7"/>
        <v>147512.93164261698</v>
      </c>
      <c r="J19" s="82"/>
      <c r="K19" s="82"/>
      <c r="M19" s="3"/>
    </row>
    <row r="20" spans="1:13" x14ac:dyDescent="0.3">
      <c r="A20" s="7">
        <v>9</v>
      </c>
      <c r="B20" s="8">
        <f t="shared" si="1"/>
        <v>960693.04357543692</v>
      </c>
      <c r="C20" s="10">
        <f t="shared" si="2"/>
        <v>0.11</v>
      </c>
      <c r="D20" s="11">
        <f t="shared" si="3"/>
        <v>-105676.23479329806</v>
      </c>
      <c r="E20" s="6">
        <f t="shared" si="4"/>
        <v>0.12221388340144415</v>
      </c>
      <c r="F20" s="6">
        <f t="shared" si="0"/>
        <v>0.14221388340144414</v>
      </c>
      <c r="G20" s="11">
        <f t="shared" si="5"/>
        <v>136623.88848361568</v>
      </c>
      <c r="H20" s="9">
        <f t="shared" si="6"/>
        <v>30947.653690317617</v>
      </c>
      <c r="I20" s="12">
        <f t="shared" si="7"/>
        <v>178460.5853329346</v>
      </c>
      <c r="J20" s="82"/>
      <c r="K20" s="82"/>
      <c r="M20" s="3"/>
    </row>
    <row r="21" spans="1:13" x14ac:dyDescent="0.3">
      <c r="A21" s="7">
        <v>10</v>
      </c>
      <c r="B21" s="8">
        <f t="shared" si="1"/>
        <v>955889.57835755975</v>
      </c>
      <c r="C21" s="10">
        <f t="shared" si="2"/>
        <v>0.11</v>
      </c>
      <c r="D21" s="11">
        <f t="shared" si="3"/>
        <v>-105147.85361933157</v>
      </c>
      <c r="E21" s="6">
        <f t="shared" si="4"/>
        <v>0.12545255131158242</v>
      </c>
      <c r="F21" s="6">
        <f t="shared" si="0"/>
        <v>0.14545255131158241</v>
      </c>
      <c r="G21" s="11">
        <f t="shared" si="5"/>
        <v>139036.57794425983</v>
      </c>
      <c r="H21" s="9">
        <f t="shared" si="6"/>
        <v>33888.724324928262</v>
      </c>
      <c r="I21" s="12">
        <f t="shared" si="7"/>
        <v>212349.30965786288</v>
      </c>
      <c r="J21" s="82"/>
      <c r="K21" s="82"/>
      <c r="M21" s="3"/>
    </row>
    <row r="22" spans="1:13" x14ac:dyDescent="0.3">
      <c r="A22" s="7">
        <v>11</v>
      </c>
      <c r="B22" s="8">
        <f t="shared" si="1"/>
        <v>951110.13046577189</v>
      </c>
      <c r="C22" s="10">
        <f t="shared" si="2"/>
        <v>0.11</v>
      </c>
      <c r="D22" s="11">
        <f t="shared" si="3"/>
        <v>-104622.11435123491</v>
      </c>
      <c r="E22" s="6">
        <f t="shared" si="4"/>
        <v>0.12877704392133935</v>
      </c>
      <c r="F22" s="6">
        <f t="shared" si="0"/>
        <v>0.14877704392133934</v>
      </c>
      <c r="G22" s="11">
        <f t="shared" si="5"/>
        <v>141503.35365433694</v>
      </c>
      <c r="H22" s="9">
        <f t="shared" si="6"/>
        <v>36881.239303102033</v>
      </c>
      <c r="I22" s="12">
        <f t="shared" si="7"/>
        <v>249230.54896096489</v>
      </c>
      <c r="J22" s="82"/>
      <c r="K22" s="82"/>
      <c r="M22" s="3"/>
    </row>
    <row r="23" spans="1:13" x14ac:dyDescent="0.3">
      <c r="A23" s="7">
        <v>12</v>
      </c>
      <c r="B23" s="8">
        <f t="shared" si="1"/>
        <v>946354.57981344301</v>
      </c>
      <c r="C23" s="10">
        <f t="shared" si="2"/>
        <v>0.11</v>
      </c>
      <c r="D23" s="11">
        <f t="shared" si="3"/>
        <v>-104099.00377947873</v>
      </c>
      <c r="E23" s="6">
        <f t="shared" si="4"/>
        <v>0.13218963558525484</v>
      </c>
      <c r="F23" s="6">
        <f t="shared" si="0"/>
        <v>0.15218963558525483</v>
      </c>
      <c r="G23" s="11">
        <f t="shared" si="5"/>
        <v>144025.35863624484</v>
      </c>
      <c r="H23" s="9">
        <f t="shared" si="6"/>
        <v>39926.354856766106</v>
      </c>
      <c r="I23" s="12">
        <f t="shared" si="7"/>
        <v>289156.90381773101</v>
      </c>
      <c r="J23" s="82"/>
      <c r="K23" s="82"/>
      <c r="M23" s="3"/>
    </row>
    <row r="24" spans="1:13" x14ac:dyDescent="0.3">
      <c r="A24" s="7">
        <v>13</v>
      </c>
      <c r="B24" s="8">
        <f t="shared" si="1"/>
        <v>941622.80691437575</v>
      </c>
      <c r="C24" s="10">
        <f t="shared" si="2"/>
        <v>0.11</v>
      </c>
      <c r="D24" s="11">
        <f t="shared" si="3"/>
        <v>-103578.50876058133</v>
      </c>
      <c r="E24" s="6">
        <f t="shared" si="4"/>
        <v>0.1356926609282641</v>
      </c>
      <c r="F24" s="6">
        <f t="shared" si="0"/>
        <v>0.15569266092826409</v>
      </c>
      <c r="G24" s="11">
        <f t="shared" si="5"/>
        <v>146603.76039924019</v>
      </c>
      <c r="H24" s="9">
        <f t="shared" si="6"/>
        <v>43025.251638658854</v>
      </c>
      <c r="I24" s="12">
        <f t="shared" si="7"/>
        <v>332182.15545638988</v>
      </c>
      <c r="J24" s="82"/>
      <c r="K24" s="82"/>
      <c r="M24" s="3"/>
    </row>
    <row r="25" spans="1:13" x14ac:dyDescent="0.3">
      <c r="A25" s="7">
        <v>14</v>
      </c>
      <c r="B25" s="8">
        <f t="shared" si="1"/>
        <v>936914.69287980383</v>
      </c>
      <c r="C25" s="10">
        <f t="shared" si="2"/>
        <v>0.11</v>
      </c>
      <c r="D25" s="11">
        <f t="shared" si="3"/>
        <v>-103060.61621677842</v>
      </c>
      <c r="E25" s="6">
        <f t="shared" si="4"/>
        <v>0.13928851644286308</v>
      </c>
      <c r="F25" s="6">
        <f t="shared" si="0"/>
        <v>0.15928851644286307</v>
      </c>
      <c r="G25" s="11">
        <f t="shared" si="5"/>
        <v>149239.75146234463</v>
      </c>
      <c r="H25" s="9">
        <f t="shared" si="6"/>
        <v>46179.135245566213</v>
      </c>
      <c r="I25" s="12">
        <f t="shared" si="7"/>
        <v>378361.29070195608</v>
      </c>
      <c r="J25" s="82"/>
      <c r="K25" s="82"/>
      <c r="M25" s="3"/>
    </row>
    <row r="26" spans="1:13" x14ac:dyDescent="0.3">
      <c r="A26" s="7">
        <v>15</v>
      </c>
      <c r="B26" s="8">
        <f t="shared" si="1"/>
        <v>932230.11941540486</v>
      </c>
      <c r="C26" s="10">
        <f t="shared" si="2"/>
        <v>0.11</v>
      </c>
      <c r="D26" s="11">
        <f t="shared" si="3"/>
        <v>-102545.31313569454</v>
      </c>
      <c r="E26" s="6">
        <f t="shared" si="4"/>
        <v>0.14297966212859894</v>
      </c>
      <c r="F26" s="6">
        <f t="shared" si="0"/>
        <v>0.16297966212859893</v>
      </c>
      <c r="G26" s="11">
        <f t="shared" si="5"/>
        <v>151934.54988842612</v>
      </c>
      <c r="H26" s="9">
        <f t="shared" si="6"/>
        <v>49389.23675273158</v>
      </c>
      <c r="I26" s="12">
        <f t="shared" si="7"/>
        <v>427750.52745468763</v>
      </c>
      <c r="J26" s="82"/>
      <c r="K26" s="82"/>
      <c r="M26" s="3"/>
    </row>
    <row r="27" spans="1:13" x14ac:dyDescent="0.3">
      <c r="A27" s="7">
        <v>16</v>
      </c>
      <c r="B27" s="8">
        <f t="shared" si="1"/>
        <v>927568.96881832788</v>
      </c>
      <c r="C27" s="10">
        <f t="shared" si="2"/>
        <v>0.11</v>
      </c>
      <c r="D27" s="11">
        <f t="shared" si="3"/>
        <v>-102032.58657001606</v>
      </c>
      <c r="E27" s="6">
        <f t="shared" si="4"/>
        <v>0.1467686231750068</v>
      </c>
      <c r="F27" s="6">
        <f t="shared" si="0"/>
        <v>0.16676862317500679</v>
      </c>
      <c r="G27" s="11">
        <f t="shared" si="5"/>
        <v>154689.39982969334</v>
      </c>
      <c r="H27" s="9">
        <f t="shared" si="6"/>
        <v>52656.813259677278</v>
      </c>
      <c r="I27" s="12">
        <f t="shared" si="7"/>
        <v>480407.34071436489</v>
      </c>
      <c r="J27" s="82"/>
      <c r="K27" s="82"/>
      <c r="M27" s="3"/>
    </row>
    <row r="28" spans="1:13" x14ac:dyDescent="0.3">
      <c r="A28" s="7">
        <v>17</v>
      </c>
      <c r="B28" s="8">
        <f t="shared" si="1"/>
        <v>922931.12397423619</v>
      </c>
      <c r="C28" s="10">
        <f t="shared" si="2"/>
        <v>0.11</v>
      </c>
      <c r="D28" s="11">
        <f t="shared" si="3"/>
        <v>-101522.42363716598</v>
      </c>
      <c r="E28" s="6">
        <f t="shared" si="4"/>
        <v>0.15065799168914448</v>
      </c>
      <c r="F28" s="6">
        <f t="shared" si="0"/>
        <v>0.17065799168914447</v>
      </c>
      <c r="G28" s="11">
        <f t="shared" si="5"/>
        <v>157505.57208484795</v>
      </c>
      <c r="H28" s="9">
        <f t="shared" si="6"/>
        <v>55983.148447681975</v>
      </c>
      <c r="I28" s="12">
        <f t="shared" si="7"/>
        <v>536390.48916204693</v>
      </c>
      <c r="J28" s="82"/>
      <c r="K28" s="82"/>
      <c r="M28" s="3"/>
    </row>
    <row r="29" spans="1:13" x14ac:dyDescent="0.3">
      <c r="A29" s="7">
        <v>18</v>
      </c>
      <c r="B29" s="8">
        <f t="shared" si="1"/>
        <v>918316.46835436497</v>
      </c>
      <c r="C29" s="10">
        <f t="shared" si="2"/>
        <v>0.11</v>
      </c>
      <c r="D29" s="11">
        <f t="shared" si="3"/>
        <v>-101014.81151898015</v>
      </c>
      <c r="E29" s="6">
        <f t="shared" si="4"/>
        <v>0.15465042846890681</v>
      </c>
      <c r="F29" s="6">
        <f t="shared" si="0"/>
        <v>0.1746504284689068</v>
      </c>
      <c r="G29" s="11">
        <f t="shared" si="5"/>
        <v>160384.36466814313</v>
      </c>
      <c r="H29" s="9">
        <f t="shared" si="6"/>
        <v>59369.553149162981</v>
      </c>
      <c r="I29" s="12">
        <f t="shared" si="7"/>
        <v>595760.04231120995</v>
      </c>
      <c r="J29" s="82"/>
      <c r="K29" s="82"/>
      <c r="M29" s="3"/>
    </row>
    <row r="30" spans="1:13" x14ac:dyDescent="0.3">
      <c r="A30" s="7">
        <v>19</v>
      </c>
      <c r="B30" s="8">
        <f t="shared" si="1"/>
        <v>913724.88601259317</v>
      </c>
      <c r="C30" s="10">
        <f t="shared" si="2"/>
        <v>0.11</v>
      </c>
      <c r="D30" s="11">
        <f t="shared" si="3"/>
        <v>-100509.73746138524</v>
      </c>
      <c r="E30" s="6">
        <f t="shared" si="4"/>
        <v>0.15874866482333283</v>
      </c>
      <c r="F30" s="6">
        <f t="shared" si="0"/>
        <v>0.17874866482333282</v>
      </c>
      <c r="G30" s="11">
        <f t="shared" si="5"/>
        <v>163327.10339060301</v>
      </c>
      <c r="H30" s="9">
        <f t="shared" si="6"/>
        <v>62817.365929217762</v>
      </c>
      <c r="I30" s="12">
        <f t="shared" si="7"/>
        <v>658577.40824042773</v>
      </c>
      <c r="J30" s="82"/>
      <c r="K30" s="82"/>
      <c r="M30" s="3"/>
    </row>
    <row r="31" spans="1:13" x14ac:dyDescent="0.3">
      <c r="A31" s="7">
        <v>20</v>
      </c>
      <c r="B31" s="8">
        <f t="shared" si="1"/>
        <v>909156.26158253022</v>
      </c>
      <c r="C31" s="10">
        <f t="shared" si="2"/>
        <v>0.11</v>
      </c>
      <c r="D31" s="11">
        <f t="shared" si="3"/>
        <v>-100007.18877407833</v>
      </c>
      <c r="E31" s="6">
        <f t="shared" si="4"/>
        <v>0.16295550444115114</v>
      </c>
      <c r="F31" s="6">
        <f t="shared" si="0"/>
        <v>0.18295550444115113</v>
      </c>
      <c r="G31" s="11">
        <f t="shared" si="5"/>
        <v>166335.14245366296</v>
      </c>
      <c r="H31" s="9">
        <f t="shared" si="6"/>
        <v>66327.953679584636</v>
      </c>
      <c r="I31" s="12">
        <f t="shared" si="7"/>
        <v>724905.36192001239</v>
      </c>
      <c r="J31" s="82"/>
      <c r="K31" s="82"/>
      <c r="M31" s="3"/>
    </row>
    <row r="32" spans="1:13" x14ac:dyDescent="0.3">
      <c r="A32" s="7">
        <v>21</v>
      </c>
      <c r="B32" s="8">
        <f t="shared" si="1"/>
        <v>904610.48027461756</v>
      </c>
      <c r="C32" s="10">
        <f t="shared" si="2"/>
        <v>0.11</v>
      </c>
      <c r="D32" s="11">
        <f t="shared" si="3"/>
        <v>-99507.152830207939</v>
      </c>
      <c r="E32" s="6">
        <f t="shared" si="4"/>
        <v>0.16727382530884163</v>
      </c>
      <c r="F32" s="6">
        <f t="shared" si="0"/>
        <v>0.18727382530884162</v>
      </c>
      <c r="G32" s="11">
        <f t="shared" si="5"/>
        <v>169409.86505549605</v>
      </c>
      <c r="H32" s="9">
        <f t="shared" si="6"/>
        <v>69902.712225288109</v>
      </c>
      <c r="I32" s="12">
        <f t="shared" si="7"/>
        <v>794808.07414530055</v>
      </c>
      <c r="J32" s="82"/>
      <c r="K32" s="82"/>
      <c r="M32" s="3"/>
    </row>
    <row r="33" spans="1:13" x14ac:dyDescent="0.3">
      <c r="A33" s="7">
        <v>22</v>
      </c>
      <c r="B33" s="8">
        <f t="shared" si="1"/>
        <v>900087.42787324451</v>
      </c>
      <c r="C33" s="10">
        <f t="shared" si="2"/>
        <v>0.11</v>
      </c>
      <c r="D33" s="11">
        <f t="shared" si="3"/>
        <v>-99009.61706605689</v>
      </c>
      <c r="E33" s="6">
        <f t="shared" si="4"/>
        <v>0.17170658167952593</v>
      </c>
      <c r="F33" s="6">
        <f t="shared" si="0"/>
        <v>0.19170658167952592</v>
      </c>
      <c r="G33" s="11">
        <f t="shared" si="5"/>
        <v>172552.68401029654</v>
      </c>
      <c r="H33" s="9">
        <f t="shared" si="6"/>
        <v>73543.066944239647</v>
      </c>
      <c r="I33" s="12">
        <f t="shared" si="7"/>
        <v>868351.14108954021</v>
      </c>
      <c r="J33" s="82"/>
      <c r="K33" s="82"/>
      <c r="M33" s="3"/>
    </row>
    <row r="34" spans="1:13" x14ac:dyDescent="0.3">
      <c r="A34" s="7">
        <v>23</v>
      </c>
      <c r="B34" s="8">
        <f t="shared" si="1"/>
        <v>895586.99073387834</v>
      </c>
      <c r="C34" s="10">
        <f t="shared" si="2"/>
        <v>0.11</v>
      </c>
      <c r="D34" s="11">
        <f t="shared" si="3"/>
        <v>-98514.568980726617</v>
      </c>
      <c r="E34" s="6">
        <f t="shared" si="4"/>
        <v>0.17625680609403335</v>
      </c>
      <c r="F34" s="6">
        <f t="shared" si="0"/>
        <v>0.19625680609403334</v>
      </c>
      <c r="G34" s="11">
        <f t="shared" si="5"/>
        <v>175765.04238079759</v>
      </c>
      <c r="H34" s="9">
        <f t="shared" si="6"/>
        <v>77250.473400070972</v>
      </c>
      <c r="I34" s="12">
        <f t="shared" si="7"/>
        <v>945601.61448961124</v>
      </c>
      <c r="J34" s="82"/>
      <c r="K34" s="82"/>
      <c r="M34" s="3"/>
    </row>
    <row r="35" spans="1:13" x14ac:dyDescent="0.3">
      <c r="A35" s="7">
        <v>24</v>
      </c>
      <c r="B35" s="8">
        <f t="shared" si="1"/>
        <v>891109.0557802089</v>
      </c>
      <c r="C35" s="10">
        <f t="shared" si="2"/>
        <v>0.11</v>
      </c>
      <c r="D35" s="11">
        <f t="shared" si="3"/>
        <v>-98021.996135822978</v>
      </c>
      <c r="E35" s="6">
        <f t="shared" si="4"/>
        <v>0.18092761145552524</v>
      </c>
      <c r="F35" s="6">
        <f t="shared" si="0"/>
        <v>0.20092761145552523</v>
      </c>
      <c r="G35" s="11">
        <f t="shared" si="5"/>
        <v>179048.41412430577</v>
      </c>
      <c r="H35" s="9">
        <f t="shared" si="6"/>
        <v>81026.41798848279</v>
      </c>
      <c r="I35" s="12">
        <f t="shared" si="7"/>
        <v>1026628.032478094</v>
      </c>
      <c r="J35" s="82"/>
      <c r="K35" s="82"/>
      <c r="M35" s="3"/>
    </row>
    <row r="36" spans="1:13" x14ac:dyDescent="0.3">
      <c r="A36" s="7">
        <v>25</v>
      </c>
      <c r="B36" s="8">
        <f t="shared" si="1"/>
        <v>886653.5105013079</v>
      </c>
      <c r="C36" s="10">
        <f t="shared" si="2"/>
        <v>0.11</v>
      </c>
      <c r="D36" s="11">
        <f t="shared" si="3"/>
        <v>-97531.886155143875</v>
      </c>
      <c r="E36" s="6">
        <f t="shared" si="4"/>
        <v>0.18572219315909666</v>
      </c>
      <c r="F36" s="6">
        <f t="shared" si="0"/>
        <v>0.20572219315909665</v>
      </c>
      <c r="G36" s="11">
        <f t="shared" si="5"/>
        <v>182404.30475254118</v>
      </c>
      <c r="H36" s="9">
        <f t="shared" si="6"/>
        <v>84872.418597397307</v>
      </c>
      <c r="I36" s="12">
        <f t="shared" si="7"/>
        <v>1111500.4510754913</v>
      </c>
      <c r="J36" s="108"/>
      <c r="K36" s="82"/>
      <c r="M36" s="3"/>
    </row>
    <row r="37" spans="1:13" x14ac:dyDescent="0.3">
      <c r="A37" s="82"/>
      <c r="B37" s="82"/>
      <c r="C37" s="82"/>
      <c r="D37" s="82"/>
      <c r="E37" s="82"/>
      <c r="F37" s="82"/>
      <c r="G37" s="82"/>
      <c r="H37" s="83"/>
      <c r="I37" s="82"/>
      <c r="J37" s="107"/>
      <c r="K37" s="82"/>
    </row>
  </sheetData>
  <mergeCells count="16">
    <mergeCell ref="E8:J8"/>
    <mergeCell ref="E9:J9"/>
    <mergeCell ref="E2:J2"/>
    <mergeCell ref="A7:C7"/>
    <mergeCell ref="A8:C8"/>
    <mergeCell ref="A9:C9"/>
    <mergeCell ref="A2:D2"/>
    <mergeCell ref="E3:J3"/>
    <mergeCell ref="E4:J4"/>
    <mergeCell ref="E5:J5"/>
    <mergeCell ref="E6:J6"/>
    <mergeCell ref="A4:C4"/>
    <mergeCell ref="A5:C5"/>
    <mergeCell ref="A6:C6"/>
    <mergeCell ref="A3:C3"/>
    <mergeCell ref="E7:J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'2015 Bill Credit Table'!$A$2:$A$4</xm:f>
          </x14:formula1>
          <xm:sqref>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K37"/>
  <sheetViews>
    <sheetView workbookViewId="0">
      <selection activeCell="D4" sqref="D4"/>
    </sheetView>
  </sheetViews>
  <sheetFormatPr defaultRowHeight="14.4" x14ac:dyDescent="0.3"/>
  <cols>
    <col min="1" max="1" width="10" customWidth="1"/>
    <col min="2" max="2" width="14.44140625" customWidth="1"/>
    <col min="3" max="3" width="12.5546875" customWidth="1"/>
    <col min="4" max="4" width="11.88671875" customWidth="1"/>
    <col min="5" max="5" width="11.6640625" customWidth="1"/>
    <col min="6" max="8" width="11.5546875" customWidth="1"/>
    <col min="9" max="9" width="11.6640625" customWidth="1"/>
    <col min="11" max="11" width="90.77734375" customWidth="1"/>
  </cols>
  <sheetData>
    <row r="1" spans="1:11" s="56" customFormat="1" ht="30" customHeight="1" x14ac:dyDescent="0.3">
      <c r="A1" s="72" t="s">
        <v>25</v>
      </c>
      <c r="B1" s="73" t="str">
        <f>'Welcome!'!D17</f>
        <v>Fixed Rate 2</v>
      </c>
      <c r="C1" s="74"/>
      <c r="D1" s="74"/>
      <c r="E1" s="74"/>
      <c r="F1" s="74"/>
      <c r="G1" s="74"/>
      <c r="H1" s="74"/>
      <c r="I1" s="74"/>
      <c r="J1" s="75"/>
      <c r="K1" s="104"/>
    </row>
    <row r="2" spans="1:11" x14ac:dyDescent="0.3">
      <c r="A2" s="163" t="s">
        <v>19</v>
      </c>
      <c r="B2" s="163"/>
      <c r="C2" s="163"/>
      <c r="D2" s="163"/>
      <c r="E2" s="161" t="s">
        <v>9</v>
      </c>
      <c r="F2" s="161"/>
      <c r="G2" s="161"/>
      <c r="H2" s="161"/>
      <c r="I2" s="161"/>
      <c r="J2" s="161"/>
      <c r="K2" s="82"/>
    </row>
    <row r="3" spans="1:11" x14ac:dyDescent="0.3">
      <c r="A3" s="162" t="s">
        <v>10</v>
      </c>
      <c r="B3" s="162"/>
      <c r="C3" s="162"/>
      <c r="D3" s="44">
        <f>'Welcome!'!C8</f>
        <v>1000000</v>
      </c>
      <c r="E3" s="162"/>
      <c r="F3" s="162"/>
      <c r="G3" s="162"/>
      <c r="H3" s="162"/>
      <c r="I3" s="162"/>
      <c r="J3" s="162"/>
      <c r="K3" s="82"/>
    </row>
    <row r="4" spans="1:11" x14ac:dyDescent="0.3">
      <c r="A4" s="162" t="s">
        <v>5</v>
      </c>
      <c r="B4" s="162"/>
      <c r="C4" s="162"/>
      <c r="D4" s="45">
        <f>'Welcome!'!D18</f>
        <v>0.112</v>
      </c>
      <c r="E4" s="162"/>
      <c r="F4" s="162"/>
      <c r="G4" s="162"/>
      <c r="H4" s="162"/>
      <c r="I4" s="162"/>
      <c r="J4" s="162"/>
      <c r="K4" s="82"/>
    </row>
    <row r="5" spans="1:11" x14ac:dyDescent="0.3">
      <c r="A5" s="162" t="s">
        <v>4</v>
      </c>
      <c r="B5" s="162"/>
      <c r="C5" s="162"/>
      <c r="D5" s="46">
        <f>'Welcome!'!C11</f>
        <v>9.9140000000000006E-2</v>
      </c>
      <c r="E5" s="164" t="s">
        <v>84</v>
      </c>
      <c r="F5" s="165"/>
      <c r="G5" s="165"/>
      <c r="H5" s="165"/>
      <c r="I5" s="165"/>
      <c r="J5" s="166"/>
      <c r="K5" s="82"/>
    </row>
    <row r="6" spans="1:11" x14ac:dyDescent="0.3">
      <c r="A6" s="162" t="s">
        <v>12</v>
      </c>
      <c r="B6" s="162"/>
      <c r="C6" s="162"/>
      <c r="D6" s="47">
        <f>'Welcome!'!C12</f>
        <v>0.02</v>
      </c>
      <c r="E6" s="164" t="s">
        <v>84</v>
      </c>
      <c r="F6" s="165"/>
      <c r="G6" s="165"/>
      <c r="H6" s="165"/>
      <c r="I6" s="165"/>
      <c r="J6" s="166"/>
      <c r="K6" s="82"/>
    </row>
    <row r="7" spans="1:11" x14ac:dyDescent="0.3">
      <c r="A7" s="162" t="s">
        <v>6</v>
      </c>
      <c r="B7" s="162"/>
      <c r="C7" s="162"/>
      <c r="D7" s="35">
        <f>'Welcome!'!D19</f>
        <v>0</v>
      </c>
      <c r="E7" s="162" t="s">
        <v>26</v>
      </c>
      <c r="F7" s="162"/>
      <c r="G7" s="162"/>
      <c r="H7" s="162"/>
      <c r="I7" s="162"/>
      <c r="J7" s="162"/>
      <c r="K7" s="82"/>
    </row>
    <row r="8" spans="1:11" x14ac:dyDescent="0.3">
      <c r="A8" s="162" t="s">
        <v>1</v>
      </c>
      <c r="B8" s="162"/>
      <c r="C8" s="162"/>
      <c r="D8" s="5">
        <f>'Welcome!'!C13</f>
        <v>5.0000000000000001E-3</v>
      </c>
      <c r="E8" s="160"/>
      <c r="F8" s="160"/>
      <c r="G8" s="160"/>
      <c r="H8" s="160"/>
      <c r="I8" s="160"/>
      <c r="J8" s="160"/>
      <c r="K8" s="82"/>
    </row>
    <row r="9" spans="1:11" x14ac:dyDescent="0.3">
      <c r="A9" s="162" t="s">
        <v>2</v>
      </c>
      <c r="B9" s="162"/>
      <c r="C9" s="162"/>
      <c r="D9" s="5">
        <f>'Welcome!'!C14</f>
        <v>2.6499999999999999E-2</v>
      </c>
      <c r="E9" s="160" t="s">
        <v>18</v>
      </c>
      <c r="F9" s="160"/>
      <c r="G9" s="160"/>
      <c r="H9" s="160"/>
      <c r="I9" s="160"/>
      <c r="J9" s="160"/>
      <c r="K9" s="82"/>
    </row>
    <row r="10" spans="1:11" x14ac:dyDescent="0.3">
      <c r="A10" s="80"/>
      <c r="B10" s="80"/>
      <c r="C10" s="80"/>
      <c r="D10" s="81"/>
      <c r="E10" s="81"/>
      <c r="F10" s="81"/>
      <c r="G10" s="81"/>
      <c r="H10" s="81"/>
      <c r="I10" s="81"/>
      <c r="J10" s="81"/>
      <c r="K10" s="82"/>
    </row>
    <row r="11" spans="1:11" ht="57.6" x14ac:dyDescent="0.3">
      <c r="A11" s="4" t="s">
        <v>0</v>
      </c>
      <c r="B11" s="4" t="s">
        <v>15</v>
      </c>
      <c r="C11" s="4" t="s">
        <v>13</v>
      </c>
      <c r="D11" s="13" t="s">
        <v>14</v>
      </c>
      <c r="E11" s="4" t="s">
        <v>3</v>
      </c>
      <c r="F11" s="4" t="s">
        <v>11</v>
      </c>
      <c r="G11" s="13" t="s">
        <v>16</v>
      </c>
      <c r="H11" s="4" t="s">
        <v>7</v>
      </c>
      <c r="I11" s="13" t="s">
        <v>8</v>
      </c>
      <c r="J11" s="106"/>
      <c r="K11" s="82"/>
    </row>
    <row r="12" spans="1:11" x14ac:dyDescent="0.3">
      <c r="A12" s="7">
        <v>1</v>
      </c>
      <c r="B12" s="8">
        <f>$D$3</f>
        <v>1000000</v>
      </c>
      <c r="C12" s="10">
        <f>D4</f>
        <v>0.112</v>
      </c>
      <c r="D12" s="11">
        <f>B12*C12*-1</f>
        <v>-112000</v>
      </c>
      <c r="E12" s="6">
        <f>D5</f>
        <v>9.9140000000000006E-2</v>
      </c>
      <c r="F12" s="6">
        <f t="shared" ref="F12:F36" si="0">E12+$D$6</f>
        <v>0.11914000000000001</v>
      </c>
      <c r="G12" s="11">
        <f>B12*F12</f>
        <v>119140.00000000001</v>
      </c>
      <c r="H12" s="9">
        <f>D12+G12</f>
        <v>7140.0000000000146</v>
      </c>
      <c r="I12" s="12">
        <f>H12</f>
        <v>7140.0000000000146</v>
      </c>
      <c r="J12" s="82"/>
      <c r="K12" s="82"/>
    </row>
    <row r="13" spans="1:11" x14ac:dyDescent="0.3">
      <c r="A13" s="7">
        <v>2</v>
      </c>
      <c r="B13" s="8">
        <f t="shared" ref="B13:B36" si="1">B12*(1-$D$8)</f>
        <v>995000</v>
      </c>
      <c r="C13" s="10">
        <f t="shared" ref="C13:C36" si="2">C12*(1+$D$7)</f>
        <v>0.112</v>
      </c>
      <c r="D13" s="11">
        <f t="shared" ref="D13:D36" si="3">B13*C13*-1</f>
        <v>-111440</v>
      </c>
      <c r="E13" s="6">
        <f t="shared" ref="E13:E36" si="4">E12*(1+$D$9)</f>
        <v>0.10176721</v>
      </c>
      <c r="F13" s="6">
        <f t="shared" si="0"/>
        <v>0.12176721</v>
      </c>
      <c r="G13" s="11">
        <f t="shared" ref="G13:G36" si="5">B13*F13</f>
        <v>121158.37394999999</v>
      </c>
      <c r="H13" s="9">
        <f t="shared" ref="H13:H36" si="6">D13+G13</f>
        <v>9718.3739499999938</v>
      </c>
      <c r="I13" s="12">
        <f>I12+H13</f>
        <v>16858.373950000008</v>
      </c>
      <c r="J13" s="82"/>
      <c r="K13" s="82"/>
    </row>
    <row r="14" spans="1:11" x14ac:dyDescent="0.3">
      <c r="A14" s="7">
        <v>3</v>
      </c>
      <c r="B14" s="8">
        <f t="shared" si="1"/>
        <v>990025</v>
      </c>
      <c r="C14" s="10">
        <f t="shared" si="2"/>
        <v>0.112</v>
      </c>
      <c r="D14" s="11">
        <f t="shared" si="3"/>
        <v>-110882.8</v>
      </c>
      <c r="E14" s="6">
        <f t="shared" si="4"/>
        <v>0.104464041065</v>
      </c>
      <c r="F14" s="6">
        <f t="shared" si="0"/>
        <v>0.124464041065</v>
      </c>
      <c r="G14" s="11">
        <f t="shared" si="5"/>
        <v>123222.51225537663</v>
      </c>
      <c r="H14" s="9">
        <f t="shared" si="6"/>
        <v>12339.712255376624</v>
      </c>
      <c r="I14" s="12">
        <f t="shared" ref="I14:I36" si="7">I13+H14</f>
        <v>29198.086205376632</v>
      </c>
      <c r="J14" s="82"/>
      <c r="K14" s="82"/>
    </row>
    <row r="15" spans="1:11" x14ac:dyDescent="0.3">
      <c r="A15" s="7">
        <v>4</v>
      </c>
      <c r="B15" s="8">
        <f t="shared" si="1"/>
        <v>985074.875</v>
      </c>
      <c r="C15" s="10">
        <f t="shared" si="2"/>
        <v>0.112</v>
      </c>
      <c r="D15" s="11">
        <f t="shared" si="3"/>
        <v>-110328.386</v>
      </c>
      <c r="E15" s="6">
        <f t="shared" si="4"/>
        <v>0.1072323381532225</v>
      </c>
      <c r="F15" s="6">
        <f t="shared" si="0"/>
        <v>0.12723233815322249</v>
      </c>
      <c r="G15" s="11">
        <f t="shared" si="5"/>
        <v>125333.37960224338</v>
      </c>
      <c r="H15" s="9">
        <f t="shared" si="6"/>
        <v>15004.993602243383</v>
      </c>
      <c r="I15" s="12">
        <f t="shared" si="7"/>
        <v>44203.079807620015</v>
      </c>
      <c r="J15" s="82"/>
      <c r="K15" s="82"/>
    </row>
    <row r="16" spans="1:11" x14ac:dyDescent="0.3">
      <c r="A16" s="7">
        <v>5</v>
      </c>
      <c r="B16" s="8">
        <f t="shared" si="1"/>
        <v>980149.50062499999</v>
      </c>
      <c r="C16" s="10">
        <f t="shared" si="2"/>
        <v>0.112</v>
      </c>
      <c r="D16" s="11">
        <f t="shared" si="3"/>
        <v>-109776.74407</v>
      </c>
      <c r="E16" s="6">
        <f t="shared" si="4"/>
        <v>0.1100739951142829</v>
      </c>
      <c r="F16" s="6">
        <f t="shared" si="0"/>
        <v>0.13007399511428289</v>
      </c>
      <c r="G16" s="11">
        <f t="shared" si="5"/>
        <v>127491.96135556306</v>
      </c>
      <c r="H16" s="9">
        <f t="shared" si="6"/>
        <v>17715.217285563063</v>
      </c>
      <c r="I16" s="12">
        <f t="shared" si="7"/>
        <v>61918.297093183079</v>
      </c>
      <c r="J16" s="82"/>
      <c r="K16" s="82"/>
    </row>
    <row r="17" spans="1:11" x14ac:dyDescent="0.3">
      <c r="A17" s="7">
        <v>6</v>
      </c>
      <c r="B17" s="8">
        <f t="shared" si="1"/>
        <v>975248.75312187499</v>
      </c>
      <c r="C17" s="10">
        <f t="shared" si="2"/>
        <v>0.112</v>
      </c>
      <c r="D17" s="11">
        <f t="shared" si="3"/>
        <v>-109227.86034965</v>
      </c>
      <c r="E17" s="6">
        <f t="shared" si="4"/>
        <v>0.11299095598481139</v>
      </c>
      <c r="F17" s="6">
        <f t="shared" si="0"/>
        <v>0.13299095598481139</v>
      </c>
      <c r="G17" s="11">
        <f t="shared" si="5"/>
        <v>129699.26400067347</v>
      </c>
      <c r="H17" s="9">
        <f t="shared" si="6"/>
        <v>20471.403651023473</v>
      </c>
      <c r="I17" s="12">
        <f t="shared" si="7"/>
        <v>82389.700744206551</v>
      </c>
      <c r="J17" s="82"/>
      <c r="K17" s="82"/>
    </row>
    <row r="18" spans="1:11" x14ac:dyDescent="0.3">
      <c r="A18" s="7">
        <v>7</v>
      </c>
      <c r="B18" s="8">
        <f t="shared" si="1"/>
        <v>970372.50935626565</v>
      </c>
      <c r="C18" s="10">
        <f t="shared" si="2"/>
        <v>0.112</v>
      </c>
      <c r="D18" s="11">
        <f t="shared" si="3"/>
        <v>-108681.72104790175</v>
      </c>
      <c r="E18" s="6">
        <f t="shared" si="4"/>
        <v>0.11598521631840888</v>
      </c>
      <c r="F18" s="6">
        <f t="shared" si="0"/>
        <v>0.13598521631840887</v>
      </c>
      <c r="G18" s="11">
        <f t="shared" si="5"/>
        <v>131956.31559424903</v>
      </c>
      <c r="H18" s="9">
        <f t="shared" si="6"/>
        <v>23274.594546347274</v>
      </c>
      <c r="I18" s="12">
        <f t="shared" si="7"/>
        <v>105664.29529055383</v>
      </c>
      <c r="J18" s="82"/>
      <c r="K18" s="82"/>
    </row>
    <row r="19" spans="1:11" x14ac:dyDescent="0.3">
      <c r="A19" s="7">
        <v>8</v>
      </c>
      <c r="B19" s="8">
        <f t="shared" si="1"/>
        <v>965520.64680948434</v>
      </c>
      <c r="C19" s="10">
        <f t="shared" si="2"/>
        <v>0.112</v>
      </c>
      <c r="D19" s="11">
        <f t="shared" si="3"/>
        <v>-108138.31244266225</v>
      </c>
      <c r="E19" s="6">
        <f t="shared" si="4"/>
        <v>0.11905882455084672</v>
      </c>
      <c r="F19" s="6">
        <f t="shared" si="0"/>
        <v>0.13905882455084673</v>
      </c>
      <c r="G19" s="11">
        <f t="shared" si="5"/>
        <v>134264.16622490014</v>
      </c>
      <c r="H19" s="9">
        <f t="shared" si="6"/>
        <v>26125.853782237886</v>
      </c>
      <c r="I19" s="12">
        <f t="shared" si="7"/>
        <v>131790.14907279171</v>
      </c>
      <c r="J19" s="82"/>
      <c r="K19" s="82"/>
    </row>
    <row r="20" spans="1:11" x14ac:dyDescent="0.3">
      <c r="A20" s="7">
        <v>9</v>
      </c>
      <c r="B20" s="8">
        <f t="shared" si="1"/>
        <v>960693.04357543692</v>
      </c>
      <c r="C20" s="10">
        <f t="shared" si="2"/>
        <v>0.112</v>
      </c>
      <c r="D20" s="11">
        <f t="shared" si="3"/>
        <v>-107597.62088044894</v>
      </c>
      <c r="E20" s="6">
        <f t="shared" si="4"/>
        <v>0.12221388340144415</v>
      </c>
      <c r="F20" s="6">
        <f t="shared" si="0"/>
        <v>0.14221388340144414</v>
      </c>
      <c r="G20" s="11">
        <f t="shared" si="5"/>
        <v>136623.88848361568</v>
      </c>
      <c r="H20" s="9">
        <f t="shared" si="6"/>
        <v>29026.267603166736</v>
      </c>
      <c r="I20" s="12">
        <f t="shared" si="7"/>
        <v>160816.41667595843</v>
      </c>
      <c r="J20" s="82"/>
      <c r="K20" s="82"/>
    </row>
    <row r="21" spans="1:11" x14ac:dyDescent="0.3">
      <c r="A21" s="7">
        <v>10</v>
      </c>
      <c r="B21" s="8">
        <f t="shared" si="1"/>
        <v>955889.57835755975</v>
      </c>
      <c r="C21" s="10">
        <f t="shared" si="2"/>
        <v>0.112</v>
      </c>
      <c r="D21" s="11">
        <f t="shared" si="3"/>
        <v>-107059.6327760467</v>
      </c>
      <c r="E21" s="6">
        <f t="shared" si="4"/>
        <v>0.12545255131158242</v>
      </c>
      <c r="F21" s="6">
        <f t="shared" si="0"/>
        <v>0.14545255131158241</v>
      </c>
      <c r="G21" s="11">
        <f t="shared" si="5"/>
        <v>139036.57794425983</v>
      </c>
      <c r="H21" s="9">
        <f t="shared" si="6"/>
        <v>31976.945168213133</v>
      </c>
      <c r="I21" s="12">
        <f t="shared" si="7"/>
        <v>192793.36184417157</v>
      </c>
      <c r="J21" s="82"/>
      <c r="K21" s="82"/>
    </row>
    <row r="22" spans="1:11" x14ac:dyDescent="0.3">
      <c r="A22" s="7">
        <v>11</v>
      </c>
      <c r="B22" s="8">
        <f t="shared" si="1"/>
        <v>951110.13046577189</v>
      </c>
      <c r="C22" s="10">
        <f t="shared" si="2"/>
        <v>0.112</v>
      </c>
      <c r="D22" s="11">
        <f t="shared" si="3"/>
        <v>-106524.33461216645</v>
      </c>
      <c r="E22" s="6">
        <f t="shared" si="4"/>
        <v>0.12877704392133935</v>
      </c>
      <c r="F22" s="6">
        <f t="shared" si="0"/>
        <v>0.14877704392133934</v>
      </c>
      <c r="G22" s="11">
        <f t="shared" si="5"/>
        <v>141503.35365433694</v>
      </c>
      <c r="H22" s="9">
        <f t="shared" si="6"/>
        <v>34979.01904217049</v>
      </c>
      <c r="I22" s="12">
        <f t="shared" si="7"/>
        <v>227772.38088634206</v>
      </c>
      <c r="J22" s="82"/>
      <c r="K22" s="82"/>
    </row>
    <row r="23" spans="1:11" x14ac:dyDescent="0.3">
      <c r="A23" s="7">
        <v>12</v>
      </c>
      <c r="B23" s="8">
        <f t="shared" si="1"/>
        <v>946354.57981344301</v>
      </c>
      <c r="C23" s="10">
        <f t="shared" si="2"/>
        <v>0.112</v>
      </c>
      <c r="D23" s="11">
        <f t="shared" si="3"/>
        <v>-105991.71293910562</v>
      </c>
      <c r="E23" s="6">
        <f t="shared" si="4"/>
        <v>0.13218963558525484</v>
      </c>
      <c r="F23" s="6">
        <f t="shared" si="0"/>
        <v>0.15218963558525483</v>
      </c>
      <c r="G23" s="11">
        <f t="shared" si="5"/>
        <v>144025.35863624484</v>
      </c>
      <c r="H23" s="9">
        <f t="shared" si="6"/>
        <v>38033.645697139218</v>
      </c>
      <c r="I23" s="12">
        <f t="shared" si="7"/>
        <v>265806.02658348129</v>
      </c>
      <c r="J23" s="82"/>
      <c r="K23" s="82"/>
    </row>
    <row r="24" spans="1:11" x14ac:dyDescent="0.3">
      <c r="A24" s="7">
        <v>13</v>
      </c>
      <c r="B24" s="8">
        <f t="shared" si="1"/>
        <v>941622.80691437575</v>
      </c>
      <c r="C24" s="10">
        <f t="shared" si="2"/>
        <v>0.112</v>
      </c>
      <c r="D24" s="11">
        <f t="shared" si="3"/>
        <v>-105461.75437441008</v>
      </c>
      <c r="E24" s="6">
        <f t="shared" si="4"/>
        <v>0.1356926609282641</v>
      </c>
      <c r="F24" s="6">
        <f t="shared" si="0"/>
        <v>0.15569266092826409</v>
      </c>
      <c r="G24" s="11">
        <f t="shared" si="5"/>
        <v>146603.76039924019</v>
      </c>
      <c r="H24" s="9">
        <f t="shared" si="6"/>
        <v>41142.006024830102</v>
      </c>
      <c r="I24" s="12">
        <f t="shared" si="7"/>
        <v>306948.03260831139</v>
      </c>
      <c r="J24" s="82"/>
      <c r="K24" s="82"/>
    </row>
    <row r="25" spans="1:11" x14ac:dyDescent="0.3">
      <c r="A25" s="7">
        <v>14</v>
      </c>
      <c r="B25" s="8">
        <f t="shared" si="1"/>
        <v>936914.69287980383</v>
      </c>
      <c r="C25" s="10">
        <f t="shared" si="2"/>
        <v>0.112</v>
      </c>
      <c r="D25" s="11">
        <f t="shared" si="3"/>
        <v>-104934.44560253804</v>
      </c>
      <c r="E25" s="6">
        <f t="shared" si="4"/>
        <v>0.13928851644286308</v>
      </c>
      <c r="F25" s="6">
        <f t="shared" si="0"/>
        <v>0.15928851644286307</v>
      </c>
      <c r="G25" s="11">
        <f t="shared" si="5"/>
        <v>149239.75146234463</v>
      </c>
      <c r="H25" s="9">
        <f t="shared" si="6"/>
        <v>44305.305859806598</v>
      </c>
      <c r="I25" s="12">
        <f t="shared" si="7"/>
        <v>351253.33846811799</v>
      </c>
      <c r="J25" s="82"/>
      <c r="K25" s="82"/>
    </row>
    <row r="26" spans="1:11" x14ac:dyDescent="0.3">
      <c r="A26" s="7">
        <v>15</v>
      </c>
      <c r="B26" s="8">
        <f t="shared" si="1"/>
        <v>932230.11941540486</v>
      </c>
      <c r="C26" s="10">
        <f t="shared" si="2"/>
        <v>0.112</v>
      </c>
      <c r="D26" s="11">
        <f t="shared" si="3"/>
        <v>-104409.77337452535</v>
      </c>
      <c r="E26" s="6">
        <f t="shared" si="4"/>
        <v>0.14297966212859894</v>
      </c>
      <c r="F26" s="6">
        <f t="shared" si="0"/>
        <v>0.16297966212859893</v>
      </c>
      <c r="G26" s="11">
        <f t="shared" si="5"/>
        <v>151934.54988842612</v>
      </c>
      <c r="H26" s="9">
        <f t="shared" si="6"/>
        <v>47524.776513900768</v>
      </c>
      <c r="I26" s="12">
        <f t="shared" si="7"/>
        <v>398778.11498201877</v>
      </c>
      <c r="J26" s="82"/>
      <c r="K26" s="82"/>
    </row>
    <row r="27" spans="1:11" x14ac:dyDescent="0.3">
      <c r="A27" s="7">
        <v>16</v>
      </c>
      <c r="B27" s="8">
        <f t="shared" si="1"/>
        <v>927568.96881832788</v>
      </c>
      <c r="C27" s="10">
        <f t="shared" si="2"/>
        <v>0.112</v>
      </c>
      <c r="D27" s="11">
        <f t="shared" si="3"/>
        <v>-103887.72450765272</v>
      </c>
      <c r="E27" s="6">
        <f t="shared" si="4"/>
        <v>0.1467686231750068</v>
      </c>
      <c r="F27" s="6">
        <f t="shared" si="0"/>
        <v>0.16676862317500679</v>
      </c>
      <c r="G27" s="11">
        <f t="shared" si="5"/>
        <v>154689.39982969334</v>
      </c>
      <c r="H27" s="9">
        <f t="shared" si="6"/>
        <v>50801.675322040624</v>
      </c>
      <c r="I27" s="12">
        <f t="shared" si="7"/>
        <v>449579.7903040594</v>
      </c>
      <c r="J27" s="82"/>
      <c r="K27" s="82"/>
    </row>
    <row r="28" spans="1:11" x14ac:dyDescent="0.3">
      <c r="A28" s="7">
        <v>17</v>
      </c>
      <c r="B28" s="8">
        <f t="shared" si="1"/>
        <v>922931.12397423619</v>
      </c>
      <c r="C28" s="10">
        <f t="shared" si="2"/>
        <v>0.112</v>
      </c>
      <c r="D28" s="11">
        <f t="shared" si="3"/>
        <v>-103368.28588511446</v>
      </c>
      <c r="E28" s="6">
        <f t="shared" si="4"/>
        <v>0.15065799168914448</v>
      </c>
      <c r="F28" s="6">
        <f t="shared" si="0"/>
        <v>0.17065799168914447</v>
      </c>
      <c r="G28" s="11">
        <f t="shared" si="5"/>
        <v>157505.57208484795</v>
      </c>
      <c r="H28" s="9">
        <f t="shared" si="6"/>
        <v>54137.286199733499</v>
      </c>
      <c r="I28" s="12">
        <f t="shared" si="7"/>
        <v>503717.07650379289</v>
      </c>
      <c r="J28" s="82"/>
      <c r="K28" s="82"/>
    </row>
    <row r="29" spans="1:11" x14ac:dyDescent="0.3">
      <c r="A29" s="7">
        <v>18</v>
      </c>
      <c r="B29" s="8">
        <f t="shared" si="1"/>
        <v>918316.46835436497</v>
      </c>
      <c r="C29" s="10">
        <f t="shared" si="2"/>
        <v>0.112</v>
      </c>
      <c r="D29" s="11">
        <f t="shared" si="3"/>
        <v>-102851.44445568888</v>
      </c>
      <c r="E29" s="6">
        <f t="shared" si="4"/>
        <v>0.15465042846890681</v>
      </c>
      <c r="F29" s="6">
        <f t="shared" si="0"/>
        <v>0.1746504284689068</v>
      </c>
      <c r="G29" s="11">
        <f t="shared" si="5"/>
        <v>160384.36466814313</v>
      </c>
      <c r="H29" s="9">
        <f t="shared" si="6"/>
        <v>57532.92021245425</v>
      </c>
      <c r="I29" s="12">
        <f t="shared" si="7"/>
        <v>561249.99671624717</v>
      </c>
      <c r="J29" s="82"/>
      <c r="K29" s="82"/>
    </row>
    <row r="30" spans="1:11" x14ac:dyDescent="0.3">
      <c r="A30" s="7">
        <v>19</v>
      </c>
      <c r="B30" s="8">
        <f t="shared" si="1"/>
        <v>913724.88601259317</v>
      </c>
      <c r="C30" s="10">
        <f t="shared" si="2"/>
        <v>0.112</v>
      </c>
      <c r="D30" s="11">
        <f t="shared" si="3"/>
        <v>-102337.18723341044</v>
      </c>
      <c r="E30" s="6">
        <f t="shared" si="4"/>
        <v>0.15874866482333283</v>
      </c>
      <c r="F30" s="6">
        <f t="shared" si="0"/>
        <v>0.17874866482333282</v>
      </c>
      <c r="G30" s="11">
        <f t="shared" si="5"/>
        <v>163327.10339060301</v>
      </c>
      <c r="H30" s="9">
        <f t="shared" si="6"/>
        <v>60989.916157192565</v>
      </c>
      <c r="I30" s="12">
        <f t="shared" si="7"/>
        <v>622239.91287343972</v>
      </c>
      <c r="J30" s="82"/>
      <c r="K30" s="82"/>
    </row>
    <row r="31" spans="1:11" x14ac:dyDescent="0.3">
      <c r="A31" s="7">
        <v>20</v>
      </c>
      <c r="B31" s="8">
        <f t="shared" si="1"/>
        <v>909156.26158253022</v>
      </c>
      <c r="C31" s="10">
        <f t="shared" si="2"/>
        <v>0.112</v>
      </c>
      <c r="D31" s="11">
        <f t="shared" si="3"/>
        <v>-101825.50129724339</v>
      </c>
      <c r="E31" s="6">
        <f t="shared" si="4"/>
        <v>0.16295550444115114</v>
      </c>
      <c r="F31" s="6">
        <f t="shared" si="0"/>
        <v>0.18295550444115113</v>
      </c>
      <c r="G31" s="11">
        <f t="shared" si="5"/>
        <v>166335.14245366296</v>
      </c>
      <c r="H31" s="9">
        <f t="shared" si="6"/>
        <v>64509.641156419573</v>
      </c>
      <c r="I31" s="12">
        <f t="shared" si="7"/>
        <v>686749.55402985925</v>
      </c>
      <c r="J31" s="82"/>
      <c r="K31" s="82"/>
    </row>
    <row r="32" spans="1:11" x14ac:dyDescent="0.3">
      <c r="A32" s="7">
        <v>21</v>
      </c>
      <c r="B32" s="8">
        <f t="shared" si="1"/>
        <v>904610.48027461756</v>
      </c>
      <c r="C32" s="10">
        <f t="shared" si="2"/>
        <v>0.112</v>
      </c>
      <c r="D32" s="11">
        <f t="shared" si="3"/>
        <v>-101316.37379075716</v>
      </c>
      <c r="E32" s="6">
        <f t="shared" si="4"/>
        <v>0.16727382530884163</v>
      </c>
      <c r="F32" s="6">
        <f t="shared" si="0"/>
        <v>0.18727382530884162</v>
      </c>
      <c r="G32" s="11">
        <f t="shared" si="5"/>
        <v>169409.86505549605</v>
      </c>
      <c r="H32" s="9">
        <f t="shared" si="6"/>
        <v>68093.491264738885</v>
      </c>
      <c r="I32" s="12">
        <f t="shared" si="7"/>
        <v>754843.04529459809</v>
      </c>
      <c r="J32" s="82"/>
      <c r="K32" s="82"/>
    </row>
    <row r="33" spans="1:11" x14ac:dyDescent="0.3">
      <c r="A33" s="7">
        <v>22</v>
      </c>
      <c r="B33" s="8">
        <f t="shared" si="1"/>
        <v>900087.42787324451</v>
      </c>
      <c r="C33" s="10">
        <f t="shared" si="2"/>
        <v>0.112</v>
      </c>
      <c r="D33" s="11">
        <f t="shared" si="3"/>
        <v>-100809.79192180339</v>
      </c>
      <c r="E33" s="6">
        <f t="shared" si="4"/>
        <v>0.17170658167952593</v>
      </c>
      <c r="F33" s="6">
        <f t="shared" si="0"/>
        <v>0.19170658167952592</v>
      </c>
      <c r="G33" s="11">
        <f t="shared" si="5"/>
        <v>172552.68401029654</v>
      </c>
      <c r="H33" s="9">
        <f t="shared" si="6"/>
        <v>71742.892088493143</v>
      </c>
      <c r="I33" s="12">
        <f t="shared" si="7"/>
        <v>826585.93738309119</v>
      </c>
      <c r="J33" s="82"/>
      <c r="K33" s="82"/>
    </row>
    <row r="34" spans="1:11" x14ac:dyDescent="0.3">
      <c r="A34" s="7">
        <v>23</v>
      </c>
      <c r="B34" s="8">
        <f t="shared" si="1"/>
        <v>895586.99073387834</v>
      </c>
      <c r="C34" s="10">
        <f t="shared" si="2"/>
        <v>0.112</v>
      </c>
      <c r="D34" s="11">
        <f t="shared" si="3"/>
        <v>-100305.74296219437</v>
      </c>
      <c r="E34" s="6">
        <f t="shared" si="4"/>
        <v>0.17625680609403335</v>
      </c>
      <c r="F34" s="6">
        <f t="shared" si="0"/>
        <v>0.19625680609403334</v>
      </c>
      <c r="G34" s="11">
        <f t="shared" si="5"/>
        <v>175765.04238079759</v>
      </c>
      <c r="H34" s="9">
        <f t="shared" si="6"/>
        <v>75459.299418603216</v>
      </c>
      <c r="I34" s="12">
        <f t="shared" si="7"/>
        <v>902045.23680169438</v>
      </c>
      <c r="J34" s="82"/>
      <c r="K34" s="82"/>
    </row>
    <row r="35" spans="1:11" x14ac:dyDescent="0.3">
      <c r="A35" s="7">
        <v>24</v>
      </c>
      <c r="B35" s="8">
        <f t="shared" si="1"/>
        <v>891109.0557802089</v>
      </c>
      <c r="C35" s="10">
        <f t="shared" si="2"/>
        <v>0.112</v>
      </c>
      <c r="D35" s="11">
        <f t="shared" si="3"/>
        <v>-99804.214247383396</v>
      </c>
      <c r="E35" s="6">
        <f t="shared" si="4"/>
        <v>0.18092761145552524</v>
      </c>
      <c r="F35" s="6">
        <f t="shared" si="0"/>
        <v>0.20092761145552523</v>
      </c>
      <c r="G35" s="11">
        <f t="shared" si="5"/>
        <v>179048.41412430577</v>
      </c>
      <c r="H35" s="9">
        <f t="shared" si="6"/>
        <v>79244.199876922372</v>
      </c>
      <c r="I35" s="12">
        <f t="shared" si="7"/>
        <v>981289.4366786168</v>
      </c>
      <c r="J35" s="82"/>
      <c r="K35" s="82"/>
    </row>
    <row r="36" spans="1:11" x14ac:dyDescent="0.3">
      <c r="A36" s="7">
        <v>25</v>
      </c>
      <c r="B36" s="8">
        <f t="shared" si="1"/>
        <v>886653.5105013079</v>
      </c>
      <c r="C36" s="10">
        <f t="shared" si="2"/>
        <v>0.112</v>
      </c>
      <c r="D36" s="11">
        <f t="shared" si="3"/>
        <v>-99305.19317614648</v>
      </c>
      <c r="E36" s="6">
        <f t="shared" si="4"/>
        <v>0.18572219315909666</v>
      </c>
      <c r="F36" s="6">
        <f t="shared" si="0"/>
        <v>0.20572219315909665</v>
      </c>
      <c r="G36" s="11">
        <f t="shared" si="5"/>
        <v>182404.30475254118</v>
      </c>
      <c r="H36" s="9">
        <f t="shared" si="6"/>
        <v>83099.111576394702</v>
      </c>
      <c r="I36" s="12">
        <f t="shared" si="7"/>
        <v>1064388.5482550114</v>
      </c>
      <c r="J36" s="108"/>
      <c r="K36" s="82"/>
    </row>
    <row r="37" spans="1:11" ht="409.2" customHeight="1" x14ac:dyDescent="0.3">
      <c r="A37" s="82"/>
      <c r="B37" s="82"/>
      <c r="C37" s="82"/>
      <c r="D37" s="82"/>
      <c r="E37" s="82"/>
      <c r="F37" s="82"/>
      <c r="G37" s="82"/>
      <c r="H37" s="83"/>
      <c r="I37" s="82"/>
      <c r="J37" s="107"/>
      <c r="K37" s="82"/>
    </row>
  </sheetData>
  <mergeCells count="16">
    <mergeCell ref="A2:D2"/>
    <mergeCell ref="E2:J2"/>
    <mergeCell ref="A3:C3"/>
    <mergeCell ref="E3:J3"/>
    <mergeCell ref="A4:C4"/>
    <mergeCell ref="E4:J4"/>
    <mergeCell ref="A8:C8"/>
    <mergeCell ref="E8:J8"/>
    <mergeCell ref="A9:C9"/>
    <mergeCell ref="E9:J9"/>
    <mergeCell ref="A5:C5"/>
    <mergeCell ref="E5:J5"/>
    <mergeCell ref="A6:C6"/>
    <mergeCell ref="E6:J6"/>
    <mergeCell ref="A7:C7"/>
    <mergeCell ref="E7:J7"/>
  </mergeCells>
  <hyperlinks>
    <hyperlink ref="E6:I6" r:id="rId1" display="RECs determine whether you can say you're solar powered. More info here."/>
    <hyperlink ref="E5:I5" r:id="rId2" location="calc" display="This is determined by premise type and can be found on the CERTs website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'2015 Bill Credit Table'!$A$2:$A$4</xm:f>
          </x14:formula1>
          <xm:sqref>D6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M37"/>
  <sheetViews>
    <sheetView workbookViewId="0">
      <selection activeCell="D4" sqref="D4"/>
    </sheetView>
  </sheetViews>
  <sheetFormatPr defaultRowHeight="14.4" x14ac:dyDescent="0.3"/>
  <cols>
    <col min="1" max="1" width="9.6640625" customWidth="1"/>
    <col min="2" max="2" width="11.33203125" customWidth="1"/>
    <col min="3" max="3" width="15.77734375" customWidth="1"/>
    <col min="4" max="4" width="13.6640625" customWidth="1"/>
    <col min="5" max="5" width="11.88671875" customWidth="1"/>
    <col min="6" max="6" width="13.44140625" customWidth="1"/>
    <col min="7" max="7" width="14" customWidth="1"/>
    <col min="8" max="8" width="11.6640625" customWidth="1"/>
    <col min="9" max="9" width="12.88671875" customWidth="1"/>
    <col min="11" max="11" width="82.88671875" customWidth="1"/>
  </cols>
  <sheetData>
    <row r="1" spans="1:13" s="56" customFormat="1" ht="30" customHeight="1" x14ac:dyDescent="0.3">
      <c r="A1" s="63" t="s">
        <v>25</v>
      </c>
      <c r="B1" s="64" t="str">
        <f>'Welcome!'!E17</f>
        <v>Rate w/ Escalator 1</v>
      </c>
      <c r="C1" s="64"/>
      <c r="D1" s="64"/>
      <c r="E1" s="64"/>
      <c r="F1" s="64"/>
      <c r="G1" s="64"/>
      <c r="H1" s="64"/>
      <c r="I1" s="64"/>
      <c r="J1" s="65"/>
      <c r="K1" s="104"/>
    </row>
    <row r="2" spans="1:13" s="1" customFormat="1" x14ac:dyDescent="0.3">
      <c r="A2" s="163" t="s">
        <v>19</v>
      </c>
      <c r="B2" s="163"/>
      <c r="C2" s="163"/>
      <c r="D2" s="163"/>
      <c r="E2" s="161" t="s">
        <v>9</v>
      </c>
      <c r="F2" s="161"/>
      <c r="G2" s="161"/>
      <c r="H2" s="161"/>
      <c r="I2" s="161"/>
      <c r="J2" s="161"/>
      <c r="K2" s="105"/>
    </row>
    <row r="3" spans="1:13" x14ac:dyDescent="0.3">
      <c r="A3" s="162" t="s">
        <v>10</v>
      </c>
      <c r="B3" s="162"/>
      <c r="C3" s="162"/>
      <c r="D3" s="44">
        <f>'Welcome!'!C8</f>
        <v>1000000</v>
      </c>
      <c r="E3" s="162"/>
      <c r="F3" s="162"/>
      <c r="G3" s="162"/>
      <c r="H3" s="162"/>
      <c r="I3" s="162"/>
      <c r="J3" s="162"/>
      <c r="K3" s="82"/>
    </row>
    <row r="4" spans="1:13" x14ac:dyDescent="0.3">
      <c r="A4" s="162" t="s">
        <v>5</v>
      </c>
      <c r="B4" s="162"/>
      <c r="C4" s="162"/>
      <c r="D4" s="45">
        <f>'Welcome!'!E18</f>
        <v>0.1</v>
      </c>
      <c r="E4" s="162"/>
      <c r="F4" s="162"/>
      <c r="G4" s="162"/>
      <c r="H4" s="162"/>
      <c r="I4" s="162"/>
      <c r="J4" s="162"/>
      <c r="K4" s="82"/>
    </row>
    <row r="5" spans="1:13" x14ac:dyDescent="0.3">
      <c r="A5" s="162" t="s">
        <v>4</v>
      </c>
      <c r="B5" s="162"/>
      <c r="C5" s="162"/>
      <c r="D5" s="48">
        <f>'Welcome!'!C11</f>
        <v>9.9140000000000006E-2</v>
      </c>
      <c r="E5" s="164" t="s">
        <v>84</v>
      </c>
      <c r="F5" s="165"/>
      <c r="G5" s="165"/>
      <c r="H5" s="165"/>
      <c r="I5" s="165"/>
      <c r="J5" s="166"/>
      <c r="K5" s="82"/>
    </row>
    <row r="6" spans="1:13" x14ac:dyDescent="0.3">
      <c r="A6" s="162" t="s">
        <v>12</v>
      </c>
      <c r="B6" s="162"/>
      <c r="C6" s="162"/>
      <c r="D6" s="47">
        <f>'Welcome!'!C12</f>
        <v>0.02</v>
      </c>
      <c r="E6" s="164" t="s">
        <v>84</v>
      </c>
      <c r="F6" s="165"/>
      <c r="G6" s="165"/>
      <c r="H6" s="165"/>
      <c r="I6" s="165"/>
      <c r="J6" s="166"/>
      <c r="K6" s="82"/>
    </row>
    <row r="7" spans="1:13" x14ac:dyDescent="0.3">
      <c r="A7" s="162" t="s">
        <v>6</v>
      </c>
      <c r="B7" s="162"/>
      <c r="C7" s="162"/>
      <c r="D7" s="35">
        <v>0.02</v>
      </c>
      <c r="E7" s="162" t="s">
        <v>26</v>
      </c>
      <c r="F7" s="162"/>
      <c r="G7" s="162"/>
      <c r="H7" s="162"/>
      <c r="I7" s="162"/>
      <c r="J7" s="162"/>
      <c r="K7" s="82"/>
    </row>
    <row r="8" spans="1:13" x14ac:dyDescent="0.3">
      <c r="A8" s="162" t="s">
        <v>1</v>
      </c>
      <c r="B8" s="162"/>
      <c r="C8" s="162"/>
      <c r="D8" s="5">
        <f>'Welcome!'!C13</f>
        <v>5.0000000000000001E-3</v>
      </c>
      <c r="E8" s="160"/>
      <c r="F8" s="160"/>
      <c r="G8" s="160"/>
      <c r="H8" s="160"/>
      <c r="I8" s="160"/>
      <c r="J8" s="160"/>
      <c r="K8" s="82"/>
    </row>
    <row r="9" spans="1:13" x14ac:dyDescent="0.3">
      <c r="A9" s="162" t="s">
        <v>2</v>
      </c>
      <c r="B9" s="162"/>
      <c r="C9" s="162"/>
      <c r="D9" s="5">
        <f>'Welcome!'!C14</f>
        <v>2.6499999999999999E-2</v>
      </c>
      <c r="E9" s="160" t="s">
        <v>18</v>
      </c>
      <c r="F9" s="160"/>
      <c r="G9" s="160"/>
      <c r="H9" s="160"/>
      <c r="I9" s="160"/>
      <c r="J9" s="160"/>
      <c r="K9" s="82"/>
    </row>
    <row r="10" spans="1:13" x14ac:dyDescent="0.3">
      <c r="A10" s="80"/>
      <c r="B10" s="80"/>
      <c r="C10" s="80"/>
      <c r="D10" s="81"/>
      <c r="E10" s="81"/>
      <c r="F10" s="81"/>
      <c r="G10" s="81"/>
      <c r="H10" s="81"/>
      <c r="I10" s="81"/>
      <c r="J10" s="81"/>
      <c r="K10" s="82"/>
    </row>
    <row r="11" spans="1:13" s="2" customFormat="1" ht="57.6" x14ac:dyDescent="0.3">
      <c r="A11" s="4" t="s">
        <v>0</v>
      </c>
      <c r="B11" s="4" t="s">
        <v>15</v>
      </c>
      <c r="C11" s="4" t="s">
        <v>13</v>
      </c>
      <c r="D11" s="13" t="s">
        <v>14</v>
      </c>
      <c r="E11" s="4" t="s">
        <v>3</v>
      </c>
      <c r="F11" s="4" t="s">
        <v>11</v>
      </c>
      <c r="G11" s="13" t="s">
        <v>16</v>
      </c>
      <c r="H11" s="4" t="s">
        <v>7</v>
      </c>
      <c r="I11" s="13" t="s">
        <v>8</v>
      </c>
      <c r="J11" s="106"/>
      <c r="K11" s="106"/>
    </row>
    <row r="12" spans="1:13" x14ac:dyDescent="0.3">
      <c r="A12" s="7">
        <v>1</v>
      </c>
      <c r="B12" s="8">
        <f>$D$3</f>
        <v>1000000</v>
      </c>
      <c r="C12" s="10">
        <f>D4</f>
        <v>0.1</v>
      </c>
      <c r="D12" s="11">
        <f>B12*C12*-1</f>
        <v>-100000</v>
      </c>
      <c r="E12" s="6">
        <f>D5</f>
        <v>9.9140000000000006E-2</v>
      </c>
      <c r="F12" s="6">
        <f t="shared" ref="F12:F36" si="0">E12+$D$6</f>
        <v>0.11914000000000001</v>
      </c>
      <c r="G12" s="11">
        <f>B12*F12</f>
        <v>119140.00000000001</v>
      </c>
      <c r="H12" s="9">
        <f>D12+G12</f>
        <v>19140.000000000015</v>
      </c>
      <c r="I12" s="12">
        <f>H12</f>
        <v>19140.000000000015</v>
      </c>
      <c r="J12" s="82"/>
      <c r="K12" s="82"/>
      <c r="M12" s="3"/>
    </row>
    <row r="13" spans="1:13" x14ac:dyDescent="0.3">
      <c r="A13" s="7">
        <v>2</v>
      </c>
      <c r="B13" s="8">
        <f t="shared" ref="B13:B36" si="1">B12*(1-$D$8)</f>
        <v>995000</v>
      </c>
      <c r="C13" s="10">
        <f t="shared" ref="C13:C36" si="2">C12*(1+$D$7)</f>
        <v>0.10200000000000001</v>
      </c>
      <c r="D13" s="11">
        <f t="shared" ref="D13:D36" si="3">B13*C13*-1</f>
        <v>-101490.00000000001</v>
      </c>
      <c r="E13" s="6">
        <f t="shared" ref="E13:E36" si="4">E12*(1+$D$9)</f>
        <v>0.10176721</v>
      </c>
      <c r="F13" s="6">
        <f t="shared" si="0"/>
        <v>0.12176721</v>
      </c>
      <c r="G13" s="11">
        <f t="shared" ref="G13:G36" si="5">B13*F13</f>
        <v>121158.37394999999</v>
      </c>
      <c r="H13" s="9">
        <f t="shared" ref="H13:H36" si="6">D13+G13</f>
        <v>19668.373949999979</v>
      </c>
      <c r="I13" s="12">
        <f>I12+H13</f>
        <v>38808.373949999994</v>
      </c>
      <c r="J13" s="82"/>
      <c r="K13" s="82"/>
      <c r="M13" s="3"/>
    </row>
    <row r="14" spans="1:13" x14ac:dyDescent="0.3">
      <c r="A14" s="7">
        <v>3</v>
      </c>
      <c r="B14" s="8">
        <f t="shared" si="1"/>
        <v>990025</v>
      </c>
      <c r="C14" s="10">
        <f>C13*(1+$D$7)</f>
        <v>0.10404000000000001</v>
      </c>
      <c r="D14" s="11">
        <f t="shared" si="3"/>
        <v>-103002.201</v>
      </c>
      <c r="E14" s="6">
        <f t="shared" si="4"/>
        <v>0.104464041065</v>
      </c>
      <c r="F14" s="6">
        <f t="shared" si="0"/>
        <v>0.124464041065</v>
      </c>
      <c r="G14" s="11">
        <f t="shared" si="5"/>
        <v>123222.51225537663</v>
      </c>
      <c r="H14" s="9">
        <f t="shared" si="6"/>
        <v>20220.311255376626</v>
      </c>
      <c r="I14" s="12">
        <f t="shared" ref="I14:I36" si="7">I13+H14</f>
        <v>59028.68520537662</v>
      </c>
      <c r="J14" s="82"/>
      <c r="K14" s="82"/>
      <c r="M14" s="3"/>
    </row>
    <row r="15" spans="1:13" x14ac:dyDescent="0.3">
      <c r="A15" s="7">
        <v>4</v>
      </c>
      <c r="B15" s="8">
        <f t="shared" si="1"/>
        <v>985074.875</v>
      </c>
      <c r="C15" s="10">
        <f t="shared" si="2"/>
        <v>0.10612080000000002</v>
      </c>
      <c r="D15" s="11">
        <f t="shared" si="3"/>
        <v>-104536.93379490002</v>
      </c>
      <c r="E15" s="6">
        <f t="shared" si="4"/>
        <v>0.1072323381532225</v>
      </c>
      <c r="F15" s="6">
        <f t="shared" si="0"/>
        <v>0.12723233815322249</v>
      </c>
      <c r="G15" s="11">
        <f t="shared" si="5"/>
        <v>125333.37960224338</v>
      </c>
      <c r="H15" s="9">
        <f t="shared" si="6"/>
        <v>20796.445807343363</v>
      </c>
      <c r="I15" s="12">
        <f t="shared" si="7"/>
        <v>79825.131012719983</v>
      </c>
      <c r="J15" s="82"/>
      <c r="K15" s="82"/>
      <c r="M15" s="3"/>
    </row>
    <row r="16" spans="1:13" x14ac:dyDescent="0.3">
      <c r="A16" s="7">
        <v>5</v>
      </c>
      <c r="B16" s="8">
        <f t="shared" si="1"/>
        <v>980149.50062499999</v>
      </c>
      <c r="C16" s="10">
        <f t="shared" si="2"/>
        <v>0.10824321600000002</v>
      </c>
      <c r="D16" s="11">
        <f t="shared" si="3"/>
        <v>-106094.53410844403</v>
      </c>
      <c r="E16" s="6">
        <f t="shared" si="4"/>
        <v>0.1100739951142829</v>
      </c>
      <c r="F16" s="6">
        <f t="shared" si="0"/>
        <v>0.13007399511428289</v>
      </c>
      <c r="G16" s="11">
        <f t="shared" si="5"/>
        <v>127491.96135556306</v>
      </c>
      <c r="H16" s="9">
        <f t="shared" si="6"/>
        <v>21397.427247119034</v>
      </c>
      <c r="I16" s="12">
        <f t="shared" si="7"/>
        <v>101222.55825983902</v>
      </c>
      <c r="J16" s="82"/>
      <c r="K16" s="82"/>
      <c r="M16" s="3"/>
    </row>
    <row r="17" spans="1:13" x14ac:dyDescent="0.3">
      <c r="A17" s="7">
        <v>6</v>
      </c>
      <c r="B17" s="8">
        <f t="shared" si="1"/>
        <v>975248.75312187499</v>
      </c>
      <c r="C17" s="10">
        <f t="shared" si="2"/>
        <v>0.11040808032000002</v>
      </c>
      <c r="D17" s="11">
        <f t="shared" si="3"/>
        <v>-107675.34266665984</v>
      </c>
      <c r="E17" s="6">
        <f t="shared" si="4"/>
        <v>0.11299095598481139</v>
      </c>
      <c r="F17" s="6">
        <f t="shared" si="0"/>
        <v>0.13299095598481139</v>
      </c>
      <c r="G17" s="11">
        <f t="shared" si="5"/>
        <v>129699.26400067347</v>
      </c>
      <c r="H17" s="9">
        <f t="shared" si="6"/>
        <v>22023.921334013634</v>
      </c>
      <c r="I17" s="12">
        <f t="shared" si="7"/>
        <v>123246.47959385265</v>
      </c>
      <c r="J17" s="82"/>
      <c r="K17" s="82"/>
      <c r="M17" s="3"/>
    </row>
    <row r="18" spans="1:13" x14ac:dyDescent="0.3">
      <c r="A18" s="7">
        <v>7</v>
      </c>
      <c r="B18" s="8">
        <f t="shared" si="1"/>
        <v>970372.50935626565</v>
      </c>
      <c r="C18" s="10">
        <f t="shared" si="2"/>
        <v>0.11261624192640002</v>
      </c>
      <c r="D18" s="11">
        <f t="shared" si="3"/>
        <v>-109279.70527239308</v>
      </c>
      <c r="E18" s="6">
        <f t="shared" si="4"/>
        <v>0.11598521631840888</v>
      </c>
      <c r="F18" s="6">
        <f t="shared" si="0"/>
        <v>0.13598521631840887</v>
      </c>
      <c r="G18" s="11">
        <f t="shared" si="5"/>
        <v>131956.31559424903</v>
      </c>
      <c r="H18" s="9">
        <f t="shared" si="6"/>
        <v>22676.610321855944</v>
      </c>
      <c r="I18" s="12">
        <f t="shared" si="7"/>
        <v>145923.08991570858</v>
      </c>
      <c r="J18" s="82"/>
      <c r="K18" s="82"/>
      <c r="M18" s="3"/>
    </row>
    <row r="19" spans="1:13" x14ac:dyDescent="0.3">
      <c r="A19" s="7">
        <v>8</v>
      </c>
      <c r="B19" s="8">
        <f t="shared" si="1"/>
        <v>965520.64680948434</v>
      </c>
      <c r="C19" s="10">
        <f t="shared" si="2"/>
        <v>0.11486856676492802</v>
      </c>
      <c r="D19" s="11">
        <f t="shared" si="3"/>
        <v>-110907.97288095174</v>
      </c>
      <c r="E19" s="6">
        <f t="shared" si="4"/>
        <v>0.11905882455084672</v>
      </c>
      <c r="F19" s="6">
        <f t="shared" si="0"/>
        <v>0.13905882455084673</v>
      </c>
      <c r="G19" s="11">
        <f t="shared" si="5"/>
        <v>134264.16622490014</v>
      </c>
      <c r="H19" s="9">
        <f t="shared" si="6"/>
        <v>23356.193343948398</v>
      </c>
      <c r="I19" s="12">
        <f t="shared" si="7"/>
        <v>169279.28325965698</v>
      </c>
      <c r="J19" s="82"/>
      <c r="K19" s="82"/>
      <c r="M19" s="3"/>
    </row>
    <row r="20" spans="1:13" x14ac:dyDescent="0.3">
      <c r="A20" s="7">
        <v>9</v>
      </c>
      <c r="B20" s="8">
        <f t="shared" si="1"/>
        <v>960693.04357543692</v>
      </c>
      <c r="C20" s="10">
        <f t="shared" si="2"/>
        <v>0.11716593810022657</v>
      </c>
      <c r="D20" s="11">
        <f t="shared" si="3"/>
        <v>-112560.50167687792</v>
      </c>
      <c r="E20" s="6">
        <f t="shared" si="4"/>
        <v>0.12221388340144415</v>
      </c>
      <c r="F20" s="6">
        <f t="shared" si="0"/>
        <v>0.14221388340144414</v>
      </c>
      <c r="G20" s="11">
        <f t="shared" si="5"/>
        <v>136623.88848361568</v>
      </c>
      <c r="H20" s="9">
        <f t="shared" si="6"/>
        <v>24063.386806737763</v>
      </c>
      <c r="I20" s="12">
        <f t="shared" si="7"/>
        <v>193342.67006639473</v>
      </c>
      <c r="J20" s="82"/>
      <c r="K20" s="82"/>
      <c r="M20" s="3"/>
    </row>
    <row r="21" spans="1:13" x14ac:dyDescent="0.3">
      <c r="A21" s="7">
        <v>10</v>
      </c>
      <c r="B21" s="8">
        <f t="shared" si="1"/>
        <v>955889.57835755975</v>
      </c>
      <c r="C21" s="10">
        <f t="shared" si="2"/>
        <v>0.11950925686223111</v>
      </c>
      <c r="D21" s="11">
        <f t="shared" si="3"/>
        <v>-114237.6531518634</v>
      </c>
      <c r="E21" s="6">
        <f t="shared" si="4"/>
        <v>0.12545255131158242</v>
      </c>
      <c r="F21" s="6">
        <f t="shared" si="0"/>
        <v>0.14545255131158241</v>
      </c>
      <c r="G21" s="11">
        <f t="shared" si="5"/>
        <v>139036.57794425983</v>
      </c>
      <c r="H21" s="9">
        <f t="shared" si="6"/>
        <v>24798.924792396429</v>
      </c>
      <c r="I21" s="12">
        <f t="shared" si="7"/>
        <v>218141.59485879116</v>
      </c>
      <c r="J21" s="82"/>
      <c r="K21" s="82"/>
      <c r="M21" s="3"/>
    </row>
    <row r="22" spans="1:13" x14ac:dyDescent="0.3">
      <c r="A22" s="7">
        <v>11</v>
      </c>
      <c r="B22" s="8">
        <f t="shared" si="1"/>
        <v>951110.13046577189</v>
      </c>
      <c r="C22" s="10">
        <f t="shared" si="2"/>
        <v>0.12189944199947574</v>
      </c>
      <c r="D22" s="11">
        <f t="shared" si="3"/>
        <v>-115939.79418382616</v>
      </c>
      <c r="E22" s="6">
        <f t="shared" si="4"/>
        <v>0.12877704392133935</v>
      </c>
      <c r="F22" s="6">
        <f t="shared" si="0"/>
        <v>0.14877704392133934</v>
      </c>
      <c r="G22" s="11">
        <f t="shared" si="5"/>
        <v>141503.35365433694</v>
      </c>
      <c r="H22" s="9">
        <f t="shared" si="6"/>
        <v>25563.55947051078</v>
      </c>
      <c r="I22" s="12">
        <f t="shared" si="7"/>
        <v>243705.15432930193</v>
      </c>
      <c r="J22" s="82"/>
      <c r="K22" s="82"/>
      <c r="M22" s="3"/>
    </row>
    <row r="23" spans="1:13" x14ac:dyDescent="0.3">
      <c r="A23" s="7">
        <v>12</v>
      </c>
      <c r="B23" s="8">
        <f t="shared" si="1"/>
        <v>946354.57981344301</v>
      </c>
      <c r="C23" s="10">
        <f t="shared" si="2"/>
        <v>0.12433743083946525</v>
      </c>
      <c r="D23" s="11">
        <f t="shared" si="3"/>
        <v>-117667.29711716516</v>
      </c>
      <c r="E23" s="6">
        <f t="shared" si="4"/>
        <v>0.13218963558525484</v>
      </c>
      <c r="F23" s="6">
        <f t="shared" si="0"/>
        <v>0.15218963558525483</v>
      </c>
      <c r="G23" s="11">
        <f t="shared" si="5"/>
        <v>144025.35863624484</v>
      </c>
      <c r="H23" s="9">
        <f t="shared" si="6"/>
        <v>26358.061519079682</v>
      </c>
      <c r="I23" s="12">
        <f t="shared" si="7"/>
        <v>270063.21584838163</v>
      </c>
      <c r="J23" s="82"/>
      <c r="K23" s="82"/>
      <c r="M23" s="3"/>
    </row>
    <row r="24" spans="1:13" x14ac:dyDescent="0.3">
      <c r="A24" s="7">
        <v>13</v>
      </c>
      <c r="B24" s="8">
        <f t="shared" si="1"/>
        <v>941622.80691437575</v>
      </c>
      <c r="C24" s="10">
        <f t="shared" si="2"/>
        <v>0.12682417945625454</v>
      </c>
      <c r="D24" s="11">
        <f t="shared" si="3"/>
        <v>-119420.53984421091</v>
      </c>
      <c r="E24" s="6">
        <f t="shared" si="4"/>
        <v>0.1356926609282641</v>
      </c>
      <c r="F24" s="6">
        <f t="shared" si="0"/>
        <v>0.15569266092826409</v>
      </c>
      <c r="G24" s="11">
        <f t="shared" si="5"/>
        <v>146603.76039924019</v>
      </c>
      <c r="H24" s="9">
        <f t="shared" si="6"/>
        <v>27183.220555029271</v>
      </c>
      <c r="I24" s="12">
        <f t="shared" si="7"/>
        <v>297246.43640341092</v>
      </c>
      <c r="J24" s="82"/>
      <c r="K24" s="82"/>
      <c r="M24" s="3"/>
    </row>
    <row r="25" spans="1:13" x14ac:dyDescent="0.3">
      <c r="A25" s="7">
        <v>14</v>
      </c>
      <c r="B25" s="8">
        <f t="shared" si="1"/>
        <v>936914.69287980383</v>
      </c>
      <c r="C25" s="10">
        <f t="shared" si="2"/>
        <v>0.12936066304537963</v>
      </c>
      <c r="D25" s="11">
        <f t="shared" si="3"/>
        <v>-121199.90588788965</v>
      </c>
      <c r="E25" s="6">
        <f t="shared" si="4"/>
        <v>0.13928851644286308</v>
      </c>
      <c r="F25" s="6">
        <f t="shared" si="0"/>
        <v>0.15928851644286307</v>
      </c>
      <c r="G25" s="11">
        <f t="shared" si="5"/>
        <v>149239.75146234463</v>
      </c>
      <c r="H25" s="9">
        <f t="shared" si="6"/>
        <v>28039.845574454986</v>
      </c>
      <c r="I25" s="12">
        <f t="shared" si="7"/>
        <v>325286.2819778659</v>
      </c>
      <c r="J25" s="82"/>
      <c r="K25" s="82"/>
      <c r="M25" s="3"/>
    </row>
    <row r="26" spans="1:13" x14ac:dyDescent="0.3">
      <c r="A26" s="7">
        <v>15</v>
      </c>
      <c r="B26" s="8">
        <f t="shared" si="1"/>
        <v>932230.11941540486</v>
      </c>
      <c r="C26" s="10">
        <f t="shared" si="2"/>
        <v>0.13194787630628724</v>
      </c>
      <c r="D26" s="11">
        <f t="shared" si="3"/>
        <v>-123005.78448561922</v>
      </c>
      <c r="E26" s="6">
        <f t="shared" si="4"/>
        <v>0.14297966212859894</v>
      </c>
      <c r="F26" s="6">
        <f t="shared" si="0"/>
        <v>0.16297966212859893</v>
      </c>
      <c r="G26" s="11">
        <f t="shared" si="5"/>
        <v>151934.54988842612</v>
      </c>
      <c r="H26" s="9">
        <f t="shared" si="6"/>
        <v>28928.765402806894</v>
      </c>
      <c r="I26" s="12">
        <f t="shared" si="7"/>
        <v>354215.04738067277</v>
      </c>
      <c r="J26" s="82"/>
      <c r="K26" s="82"/>
      <c r="M26" s="3"/>
    </row>
    <row r="27" spans="1:13" x14ac:dyDescent="0.3">
      <c r="A27" s="7">
        <v>16</v>
      </c>
      <c r="B27" s="8">
        <f t="shared" si="1"/>
        <v>927568.96881832788</v>
      </c>
      <c r="C27" s="10">
        <f t="shared" si="2"/>
        <v>0.13458683383241299</v>
      </c>
      <c r="D27" s="11">
        <f t="shared" si="3"/>
        <v>-124838.57067445495</v>
      </c>
      <c r="E27" s="6">
        <f t="shared" si="4"/>
        <v>0.1467686231750068</v>
      </c>
      <c r="F27" s="6">
        <f t="shared" si="0"/>
        <v>0.16676862317500679</v>
      </c>
      <c r="G27" s="11">
        <f t="shared" si="5"/>
        <v>154689.39982969334</v>
      </c>
      <c r="H27" s="9">
        <f t="shared" si="6"/>
        <v>29850.829155238389</v>
      </c>
      <c r="I27" s="12">
        <f t="shared" si="7"/>
        <v>384065.87653591117</v>
      </c>
      <c r="J27" s="82"/>
      <c r="K27" s="82"/>
      <c r="M27" s="3"/>
    </row>
    <row r="28" spans="1:13" x14ac:dyDescent="0.3">
      <c r="A28" s="7">
        <v>17</v>
      </c>
      <c r="B28" s="8">
        <f t="shared" si="1"/>
        <v>922931.12397423619</v>
      </c>
      <c r="C28" s="10">
        <f t="shared" si="2"/>
        <v>0.13727857050906125</v>
      </c>
      <c r="D28" s="11">
        <f t="shared" si="3"/>
        <v>-126698.66537750434</v>
      </c>
      <c r="E28" s="6">
        <f t="shared" si="4"/>
        <v>0.15065799168914448</v>
      </c>
      <c r="F28" s="6">
        <f t="shared" si="0"/>
        <v>0.17065799168914447</v>
      </c>
      <c r="G28" s="11">
        <f t="shared" si="5"/>
        <v>157505.57208484795</v>
      </c>
      <c r="H28" s="9">
        <f t="shared" si="6"/>
        <v>30806.906707343616</v>
      </c>
      <c r="I28" s="12">
        <f t="shared" si="7"/>
        <v>414872.78324325476</v>
      </c>
      <c r="J28" s="82"/>
      <c r="K28" s="82"/>
      <c r="M28" s="3"/>
    </row>
    <row r="29" spans="1:13" x14ac:dyDescent="0.3">
      <c r="A29" s="7">
        <v>18</v>
      </c>
      <c r="B29" s="8">
        <f t="shared" si="1"/>
        <v>918316.46835436497</v>
      </c>
      <c r="C29" s="10">
        <f t="shared" si="2"/>
        <v>0.14002414191924248</v>
      </c>
      <c r="D29" s="11">
        <f t="shared" si="3"/>
        <v>-128586.47549162914</v>
      </c>
      <c r="E29" s="6">
        <f t="shared" si="4"/>
        <v>0.15465042846890681</v>
      </c>
      <c r="F29" s="6">
        <f t="shared" si="0"/>
        <v>0.1746504284689068</v>
      </c>
      <c r="G29" s="11">
        <f t="shared" si="5"/>
        <v>160384.36466814313</v>
      </c>
      <c r="H29" s="9">
        <f t="shared" si="6"/>
        <v>31797.889176513985</v>
      </c>
      <c r="I29" s="12">
        <f t="shared" si="7"/>
        <v>446670.67241976876</v>
      </c>
      <c r="J29" s="82"/>
      <c r="K29" s="82"/>
      <c r="M29" s="3"/>
    </row>
    <row r="30" spans="1:13" x14ac:dyDescent="0.3">
      <c r="A30" s="7">
        <v>19</v>
      </c>
      <c r="B30" s="8">
        <f t="shared" si="1"/>
        <v>913724.88601259317</v>
      </c>
      <c r="C30" s="10">
        <f t="shared" si="2"/>
        <v>0.14282462475762733</v>
      </c>
      <c r="D30" s="11">
        <f t="shared" si="3"/>
        <v>-130502.41397645442</v>
      </c>
      <c r="E30" s="6">
        <f t="shared" si="4"/>
        <v>0.15874866482333283</v>
      </c>
      <c r="F30" s="6">
        <f t="shared" si="0"/>
        <v>0.17874866482333282</v>
      </c>
      <c r="G30" s="11">
        <f t="shared" si="5"/>
        <v>163327.10339060301</v>
      </c>
      <c r="H30" s="9">
        <f t="shared" si="6"/>
        <v>32824.689414148583</v>
      </c>
      <c r="I30" s="12">
        <f t="shared" si="7"/>
        <v>479495.36183391733</v>
      </c>
      <c r="J30" s="82"/>
      <c r="K30" s="82"/>
      <c r="M30" s="3"/>
    </row>
    <row r="31" spans="1:13" x14ac:dyDescent="0.3">
      <c r="A31" s="7">
        <v>20</v>
      </c>
      <c r="B31" s="8">
        <f t="shared" si="1"/>
        <v>909156.26158253022</v>
      </c>
      <c r="C31" s="10">
        <f t="shared" si="2"/>
        <v>0.14568111725277988</v>
      </c>
      <c r="D31" s="11">
        <f t="shared" si="3"/>
        <v>-132446.89994470359</v>
      </c>
      <c r="E31" s="6">
        <f t="shared" si="4"/>
        <v>0.16295550444115114</v>
      </c>
      <c r="F31" s="6">
        <f t="shared" si="0"/>
        <v>0.18295550444115113</v>
      </c>
      <c r="G31" s="11">
        <f t="shared" si="5"/>
        <v>166335.14245366296</v>
      </c>
      <c r="H31" s="9">
        <f t="shared" si="6"/>
        <v>33888.242508959374</v>
      </c>
      <c r="I31" s="12">
        <f t="shared" si="7"/>
        <v>513383.6043428767</v>
      </c>
      <c r="J31" s="82"/>
      <c r="K31" s="82"/>
      <c r="M31" s="3"/>
    </row>
    <row r="32" spans="1:13" x14ac:dyDescent="0.3">
      <c r="A32" s="7">
        <v>21</v>
      </c>
      <c r="B32" s="8">
        <f t="shared" si="1"/>
        <v>904610.48027461756</v>
      </c>
      <c r="C32" s="10">
        <f t="shared" si="2"/>
        <v>0.14859473959783548</v>
      </c>
      <c r="D32" s="11">
        <f t="shared" si="3"/>
        <v>-134420.35875387967</v>
      </c>
      <c r="E32" s="6">
        <f t="shared" si="4"/>
        <v>0.16727382530884163</v>
      </c>
      <c r="F32" s="6">
        <f t="shared" si="0"/>
        <v>0.18727382530884162</v>
      </c>
      <c r="G32" s="11">
        <f t="shared" si="5"/>
        <v>169409.86505549605</v>
      </c>
      <c r="H32" s="9">
        <f t="shared" si="6"/>
        <v>34989.506301616377</v>
      </c>
      <c r="I32" s="12">
        <f t="shared" si="7"/>
        <v>548373.11064449302</v>
      </c>
      <c r="J32" s="82"/>
      <c r="K32" s="82"/>
      <c r="M32" s="3"/>
    </row>
    <row r="33" spans="1:13" x14ac:dyDescent="0.3">
      <c r="A33" s="7">
        <v>22</v>
      </c>
      <c r="B33" s="8">
        <f t="shared" si="1"/>
        <v>900087.42787324451</v>
      </c>
      <c r="C33" s="10">
        <f t="shared" si="2"/>
        <v>0.1515666343897922</v>
      </c>
      <c r="D33" s="11">
        <f t="shared" si="3"/>
        <v>-136423.22209931252</v>
      </c>
      <c r="E33" s="6">
        <f t="shared" si="4"/>
        <v>0.17170658167952593</v>
      </c>
      <c r="F33" s="6">
        <f t="shared" si="0"/>
        <v>0.19170658167952592</v>
      </c>
      <c r="G33" s="11">
        <f t="shared" si="5"/>
        <v>172552.68401029654</v>
      </c>
      <c r="H33" s="9">
        <f t="shared" si="6"/>
        <v>36129.461910984013</v>
      </c>
      <c r="I33" s="12">
        <f t="shared" si="7"/>
        <v>584502.57255547703</v>
      </c>
      <c r="J33" s="82"/>
      <c r="K33" s="82"/>
      <c r="M33" s="3"/>
    </row>
    <row r="34" spans="1:13" x14ac:dyDescent="0.3">
      <c r="A34" s="7">
        <v>23</v>
      </c>
      <c r="B34" s="8">
        <f t="shared" si="1"/>
        <v>895586.99073387834</v>
      </c>
      <c r="C34" s="10">
        <f t="shared" si="2"/>
        <v>0.15459796707758805</v>
      </c>
      <c r="D34" s="11">
        <f t="shared" si="3"/>
        <v>-138455.92810859228</v>
      </c>
      <c r="E34" s="6">
        <f t="shared" si="4"/>
        <v>0.17625680609403335</v>
      </c>
      <c r="F34" s="6">
        <f t="shared" si="0"/>
        <v>0.19625680609403334</v>
      </c>
      <c r="G34" s="11">
        <f t="shared" si="5"/>
        <v>175765.04238079759</v>
      </c>
      <c r="H34" s="9">
        <f t="shared" si="6"/>
        <v>37309.114272205305</v>
      </c>
      <c r="I34" s="12">
        <f t="shared" si="7"/>
        <v>621811.68682768231</v>
      </c>
      <c r="J34" s="82"/>
      <c r="K34" s="82"/>
      <c r="M34" s="3"/>
    </row>
    <row r="35" spans="1:13" x14ac:dyDescent="0.3">
      <c r="A35" s="7">
        <v>24</v>
      </c>
      <c r="B35" s="8">
        <f t="shared" si="1"/>
        <v>891109.0557802089</v>
      </c>
      <c r="C35" s="10">
        <f t="shared" si="2"/>
        <v>0.15768992641913981</v>
      </c>
      <c r="D35" s="11">
        <f t="shared" si="3"/>
        <v>-140518.92143741029</v>
      </c>
      <c r="E35" s="6">
        <f t="shared" si="4"/>
        <v>0.18092761145552524</v>
      </c>
      <c r="F35" s="6">
        <f t="shared" si="0"/>
        <v>0.20092761145552523</v>
      </c>
      <c r="G35" s="11">
        <f t="shared" si="5"/>
        <v>179048.41412430577</v>
      </c>
      <c r="H35" s="9">
        <f t="shared" si="6"/>
        <v>38529.492686895479</v>
      </c>
      <c r="I35" s="12">
        <f t="shared" si="7"/>
        <v>660341.17951457785</v>
      </c>
      <c r="J35" s="82"/>
      <c r="K35" s="82"/>
      <c r="M35" s="3"/>
    </row>
    <row r="36" spans="1:13" x14ac:dyDescent="0.3">
      <c r="A36" s="7">
        <v>25</v>
      </c>
      <c r="B36" s="8">
        <f t="shared" si="1"/>
        <v>886653.5105013079</v>
      </c>
      <c r="C36" s="10">
        <f t="shared" si="2"/>
        <v>0.16084372494752261</v>
      </c>
      <c r="D36" s="11">
        <f t="shared" si="3"/>
        <v>-142612.65336682773</v>
      </c>
      <c r="E36" s="6">
        <f t="shared" si="4"/>
        <v>0.18572219315909666</v>
      </c>
      <c r="F36" s="6">
        <f t="shared" si="0"/>
        <v>0.20572219315909665</v>
      </c>
      <c r="G36" s="11">
        <f t="shared" si="5"/>
        <v>182404.30475254118</v>
      </c>
      <c r="H36" s="9">
        <f t="shared" si="6"/>
        <v>39791.651385713456</v>
      </c>
      <c r="I36" s="12">
        <f t="shared" si="7"/>
        <v>700132.83090029133</v>
      </c>
      <c r="J36" s="82"/>
      <c r="K36" s="82"/>
      <c r="M36" s="3"/>
    </row>
    <row r="37" spans="1:13" ht="309" customHeight="1" x14ac:dyDescent="0.3">
      <c r="A37" s="82"/>
      <c r="B37" s="82"/>
      <c r="C37" s="82"/>
      <c r="D37" s="82"/>
      <c r="E37" s="82"/>
      <c r="F37" s="82"/>
      <c r="G37" s="82"/>
      <c r="H37" s="83"/>
      <c r="I37" s="82"/>
      <c r="J37" s="82"/>
      <c r="K37" s="82"/>
    </row>
  </sheetData>
  <mergeCells count="16">
    <mergeCell ref="A2:D2"/>
    <mergeCell ref="E2:J2"/>
    <mergeCell ref="A3:C3"/>
    <mergeCell ref="E3:J3"/>
    <mergeCell ref="A4:C4"/>
    <mergeCell ref="E4:J4"/>
    <mergeCell ref="A8:C8"/>
    <mergeCell ref="E8:J8"/>
    <mergeCell ref="A9:C9"/>
    <mergeCell ref="E9:J9"/>
    <mergeCell ref="A5:C5"/>
    <mergeCell ref="E5:J5"/>
    <mergeCell ref="A6:C6"/>
    <mergeCell ref="E6:J6"/>
    <mergeCell ref="A7:C7"/>
    <mergeCell ref="E7:J7"/>
  </mergeCells>
  <hyperlinks>
    <hyperlink ref="E6:I6" r:id="rId1" display="RECs determine whether you can say you're solar powered. More info here."/>
    <hyperlink ref="E5:I5" r:id="rId2" location="calc" display="This is determined by premise type and can be found on the CERTs website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'2015 Bill Credit Table'!$A$2:$A$4</xm:f>
          </x14:formula1>
          <xm:sqref>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37"/>
  <sheetViews>
    <sheetView workbookViewId="0">
      <selection activeCell="D4" sqref="D4"/>
    </sheetView>
  </sheetViews>
  <sheetFormatPr defaultRowHeight="14.4" x14ac:dyDescent="0.3"/>
  <cols>
    <col min="1" max="1" width="10.33203125" customWidth="1"/>
    <col min="2" max="2" width="13.88671875" customWidth="1"/>
    <col min="3" max="3" width="12.44140625" customWidth="1"/>
    <col min="4" max="10" width="11.6640625" customWidth="1"/>
    <col min="11" max="11" width="87.77734375" customWidth="1"/>
  </cols>
  <sheetData>
    <row r="1" spans="1:12" s="56" customFormat="1" ht="30" customHeight="1" x14ac:dyDescent="0.3">
      <c r="A1" s="69" t="s">
        <v>25</v>
      </c>
      <c r="B1" s="70" t="str">
        <f>'Welcome!'!F17</f>
        <v>Rate w/ Escalator 2</v>
      </c>
      <c r="C1" s="70"/>
      <c r="D1" s="70"/>
      <c r="E1" s="70"/>
      <c r="F1" s="70"/>
      <c r="G1" s="70"/>
      <c r="H1" s="70"/>
      <c r="I1" s="70"/>
      <c r="J1" s="71"/>
      <c r="K1" s="104"/>
    </row>
    <row r="2" spans="1:12" x14ac:dyDescent="0.3">
      <c r="A2" s="163" t="s">
        <v>19</v>
      </c>
      <c r="B2" s="163"/>
      <c r="C2" s="163"/>
      <c r="D2" s="163"/>
      <c r="E2" s="161" t="s">
        <v>9</v>
      </c>
      <c r="F2" s="161"/>
      <c r="G2" s="161"/>
      <c r="H2" s="161"/>
      <c r="I2" s="161"/>
      <c r="J2" s="161"/>
      <c r="K2" s="105"/>
      <c r="L2" s="1"/>
    </row>
    <row r="3" spans="1:12" x14ac:dyDescent="0.3">
      <c r="A3" s="162" t="s">
        <v>10</v>
      </c>
      <c r="B3" s="162"/>
      <c r="C3" s="162"/>
      <c r="D3" s="44">
        <f>'Welcome!'!C8</f>
        <v>1000000</v>
      </c>
      <c r="E3" s="162"/>
      <c r="F3" s="162"/>
      <c r="G3" s="162"/>
      <c r="H3" s="162"/>
      <c r="I3" s="162"/>
      <c r="J3" s="162"/>
      <c r="K3" s="82"/>
    </row>
    <row r="4" spans="1:12" x14ac:dyDescent="0.3">
      <c r="A4" s="162" t="s">
        <v>5</v>
      </c>
      <c r="B4" s="162"/>
      <c r="C4" s="162"/>
      <c r="D4" s="45">
        <f>'Welcome!'!F18</f>
        <v>0.105</v>
      </c>
      <c r="E4" s="162"/>
      <c r="F4" s="162"/>
      <c r="G4" s="162"/>
      <c r="H4" s="162"/>
      <c r="I4" s="162"/>
      <c r="J4" s="162"/>
      <c r="K4" s="82"/>
    </row>
    <row r="5" spans="1:12" x14ac:dyDescent="0.3">
      <c r="A5" s="162" t="s">
        <v>4</v>
      </c>
      <c r="B5" s="162"/>
      <c r="C5" s="162"/>
      <c r="D5" s="48">
        <f>'Welcome!'!C11</f>
        <v>9.9140000000000006E-2</v>
      </c>
      <c r="E5" s="164" t="s">
        <v>84</v>
      </c>
      <c r="F5" s="165"/>
      <c r="G5" s="165"/>
      <c r="H5" s="165"/>
      <c r="I5" s="165"/>
      <c r="J5" s="166"/>
      <c r="K5" s="82"/>
    </row>
    <row r="6" spans="1:12" x14ac:dyDescent="0.3">
      <c r="A6" s="162" t="s">
        <v>12</v>
      </c>
      <c r="B6" s="162"/>
      <c r="C6" s="162"/>
      <c r="D6" s="47">
        <f>'Welcome!'!C12</f>
        <v>0.02</v>
      </c>
      <c r="E6" s="164" t="s">
        <v>84</v>
      </c>
      <c r="F6" s="165"/>
      <c r="G6" s="165"/>
      <c r="H6" s="165"/>
      <c r="I6" s="165"/>
      <c r="J6" s="166"/>
      <c r="K6" s="82"/>
    </row>
    <row r="7" spans="1:12" x14ac:dyDescent="0.3">
      <c r="A7" s="162" t="s">
        <v>6</v>
      </c>
      <c r="B7" s="162"/>
      <c r="C7" s="162"/>
      <c r="D7" s="35">
        <f>'Welcome!'!F19</f>
        <v>1.7500000000000002E-2</v>
      </c>
      <c r="E7" s="162" t="s">
        <v>26</v>
      </c>
      <c r="F7" s="162"/>
      <c r="G7" s="162"/>
      <c r="H7" s="162"/>
      <c r="I7" s="162"/>
      <c r="J7" s="162"/>
      <c r="K7" s="82"/>
    </row>
    <row r="8" spans="1:12" x14ac:dyDescent="0.3">
      <c r="A8" s="162" t="s">
        <v>1</v>
      </c>
      <c r="B8" s="162"/>
      <c r="C8" s="162"/>
      <c r="D8" s="5">
        <f>'Welcome!'!C13</f>
        <v>5.0000000000000001E-3</v>
      </c>
      <c r="E8" s="160"/>
      <c r="F8" s="160"/>
      <c r="G8" s="160"/>
      <c r="H8" s="160"/>
      <c r="I8" s="160"/>
      <c r="J8" s="160"/>
      <c r="K8" s="82"/>
    </row>
    <row r="9" spans="1:12" x14ac:dyDescent="0.3">
      <c r="A9" s="162" t="s">
        <v>2</v>
      </c>
      <c r="B9" s="162"/>
      <c r="C9" s="162"/>
      <c r="D9" s="5">
        <f>'Welcome!'!C14</f>
        <v>2.6499999999999999E-2</v>
      </c>
      <c r="E9" s="160" t="s">
        <v>18</v>
      </c>
      <c r="F9" s="160"/>
      <c r="G9" s="160"/>
      <c r="H9" s="160"/>
      <c r="I9" s="160"/>
      <c r="J9" s="160"/>
      <c r="K9" s="82"/>
    </row>
    <row r="10" spans="1:12" x14ac:dyDescent="0.3">
      <c r="A10" s="80"/>
      <c r="B10" s="80"/>
      <c r="C10" s="80"/>
      <c r="D10" s="81"/>
      <c r="E10" s="81"/>
      <c r="F10" s="81"/>
      <c r="G10" s="81"/>
      <c r="H10" s="81"/>
      <c r="I10" s="81"/>
      <c r="J10" s="81"/>
      <c r="K10" s="82"/>
    </row>
    <row r="11" spans="1:12" ht="57.6" x14ac:dyDescent="0.3">
      <c r="A11" s="4" t="s">
        <v>0</v>
      </c>
      <c r="B11" s="4" t="s">
        <v>15</v>
      </c>
      <c r="C11" s="4" t="s">
        <v>13</v>
      </c>
      <c r="D11" s="13" t="s">
        <v>14</v>
      </c>
      <c r="E11" s="4" t="s">
        <v>3</v>
      </c>
      <c r="F11" s="4" t="s">
        <v>11</v>
      </c>
      <c r="G11" s="13" t="s">
        <v>16</v>
      </c>
      <c r="H11" s="4" t="s">
        <v>7</v>
      </c>
      <c r="I11" s="13" t="s">
        <v>8</v>
      </c>
      <c r="J11" s="106"/>
      <c r="K11" s="106"/>
      <c r="L11" s="2"/>
    </row>
    <row r="12" spans="1:12" x14ac:dyDescent="0.3">
      <c r="A12" s="7">
        <v>1</v>
      </c>
      <c r="B12" s="8">
        <f>$D$3</f>
        <v>1000000</v>
      </c>
      <c r="C12" s="10">
        <f>D4</f>
        <v>0.105</v>
      </c>
      <c r="D12" s="11">
        <f>B12*C12*-1</f>
        <v>-105000</v>
      </c>
      <c r="E12" s="6">
        <f>D5</f>
        <v>9.9140000000000006E-2</v>
      </c>
      <c r="F12" s="6">
        <f t="shared" ref="F12:F36" si="0">E12+$D$6</f>
        <v>0.11914000000000001</v>
      </c>
      <c r="G12" s="11">
        <f>B12*F12</f>
        <v>119140.00000000001</v>
      </c>
      <c r="H12" s="9">
        <f>D12+G12</f>
        <v>14140.000000000015</v>
      </c>
      <c r="I12" s="12">
        <f>H12</f>
        <v>14140.000000000015</v>
      </c>
      <c r="J12" s="82"/>
      <c r="K12" s="82"/>
    </row>
    <row r="13" spans="1:12" x14ac:dyDescent="0.3">
      <c r="A13" s="7">
        <v>2</v>
      </c>
      <c r="B13" s="8">
        <f t="shared" ref="B13:B36" si="1">B12*(1-$D$8)</f>
        <v>995000</v>
      </c>
      <c r="C13" s="10">
        <f t="shared" ref="C13:C36" si="2">C12*(1+$D$7)</f>
        <v>0.1068375</v>
      </c>
      <c r="D13" s="11">
        <f t="shared" ref="D13:D36" si="3">B13*C13*-1</f>
        <v>-106303.3125</v>
      </c>
      <c r="E13" s="6">
        <f t="shared" ref="E13:E36" si="4">E12*(1+$D$9)</f>
        <v>0.10176721</v>
      </c>
      <c r="F13" s="6">
        <f t="shared" si="0"/>
        <v>0.12176721</v>
      </c>
      <c r="G13" s="11">
        <f t="shared" ref="G13:G36" si="5">B13*F13</f>
        <v>121158.37394999999</v>
      </c>
      <c r="H13" s="9">
        <f t="shared" ref="H13:H36" si="6">D13+G13</f>
        <v>14855.061449999994</v>
      </c>
      <c r="I13" s="12">
        <f>I12+H13</f>
        <v>28995.061450000008</v>
      </c>
      <c r="J13" s="82"/>
      <c r="K13" s="82"/>
    </row>
    <row r="14" spans="1:12" x14ac:dyDescent="0.3">
      <c r="A14" s="7">
        <v>3</v>
      </c>
      <c r="B14" s="8">
        <f t="shared" si="1"/>
        <v>990025</v>
      </c>
      <c r="C14" s="10">
        <f>C13*(1+$D$7)</f>
        <v>0.10870715625000001</v>
      </c>
      <c r="D14" s="11">
        <f t="shared" si="3"/>
        <v>-107622.80236640625</v>
      </c>
      <c r="E14" s="6">
        <f t="shared" si="4"/>
        <v>0.104464041065</v>
      </c>
      <c r="F14" s="6">
        <f t="shared" si="0"/>
        <v>0.124464041065</v>
      </c>
      <c r="G14" s="11">
        <f t="shared" si="5"/>
        <v>123222.51225537663</v>
      </c>
      <c r="H14" s="9">
        <f t="shared" si="6"/>
        <v>15599.709888970378</v>
      </c>
      <c r="I14" s="12">
        <f t="shared" ref="I14:I36" si="7">I13+H14</f>
        <v>44594.771338970386</v>
      </c>
      <c r="J14" s="82"/>
      <c r="K14" s="82"/>
    </row>
    <row r="15" spans="1:12" x14ac:dyDescent="0.3">
      <c r="A15" s="7">
        <v>4</v>
      </c>
      <c r="B15" s="8">
        <f t="shared" si="1"/>
        <v>985074.875</v>
      </c>
      <c r="C15" s="10">
        <f t="shared" si="2"/>
        <v>0.11060953148437501</v>
      </c>
      <c r="D15" s="11">
        <f t="shared" si="3"/>
        <v>-108958.67040077927</v>
      </c>
      <c r="E15" s="6">
        <f t="shared" si="4"/>
        <v>0.1072323381532225</v>
      </c>
      <c r="F15" s="6">
        <f t="shared" si="0"/>
        <v>0.12723233815322249</v>
      </c>
      <c r="G15" s="11">
        <f t="shared" si="5"/>
        <v>125333.37960224338</v>
      </c>
      <c r="H15" s="9">
        <f t="shared" si="6"/>
        <v>16374.709201464109</v>
      </c>
      <c r="I15" s="12">
        <f t="shared" si="7"/>
        <v>60969.480540434495</v>
      </c>
      <c r="J15" s="82"/>
      <c r="K15" s="82"/>
    </row>
    <row r="16" spans="1:12" x14ac:dyDescent="0.3">
      <c r="A16" s="7">
        <v>5</v>
      </c>
      <c r="B16" s="8">
        <f t="shared" si="1"/>
        <v>980149.50062499999</v>
      </c>
      <c r="C16" s="10">
        <f t="shared" si="2"/>
        <v>0.11254519828535157</v>
      </c>
      <c r="D16" s="11">
        <f t="shared" si="3"/>
        <v>-110311.11989712896</v>
      </c>
      <c r="E16" s="6">
        <f t="shared" si="4"/>
        <v>0.1100739951142829</v>
      </c>
      <c r="F16" s="6">
        <f t="shared" si="0"/>
        <v>0.13007399511428289</v>
      </c>
      <c r="G16" s="11">
        <f t="shared" si="5"/>
        <v>127491.96135556306</v>
      </c>
      <c r="H16" s="9">
        <f t="shared" si="6"/>
        <v>17180.841458434108</v>
      </c>
      <c r="I16" s="12">
        <f t="shared" si="7"/>
        <v>78150.321998868603</v>
      </c>
      <c r="J16" s="82"/>
      <c r="K16" s="82"/>
    </row>
    <row r="17" spans="1:11" x14ac:dyDescent="0.3">
      <c r="A17" s="7">
        <v>6</v>
      </c>
      <c r="B17" s="8">
        <f t="shared" si="1"/>
        <v>975248.75312187499</v>
      </c>
      <c r="C17" s="10">
        <f t="shared" si="2"/>
        <v>0.11451473925534524</v>
      </c>
      <c r="D17" s="11">
        <f t="shared" si="3"/>
        <v>-111680.35667285207</v>
      </c>
      <c r="E17" s="6">
        <f t="shared" si="4"/>
        <v>0.11299095598481139</v>
      </c>
      <c r="F17" s="6">
        <f t="shared" si="0"/>
        <v>0.13299095598481139</v>
      </c>
      <c r="G17" s="11">
        <f t="shared" si="5"/>
        <v>129699.26400067347</v>
      </c>
      <c r="H17" s="9">
        <f t="shared" si="6"/>
        <v>18018.907327821405</v>
      </c>
      <c r="I17" s="12">
        <f t="shared" si="7"/>
        <v>96169.229326690009</v>
      </c>
      <c r="J17" s="82"/>
      <c r="K17" s="82"/>
    </row>
    <row r="18" spans="1:11" x14ac:dyDescent="0.3">
      <c r="A18" s="7">
        <v>7</v>
      </c>
      <c r="B18" s="8">
        <f t="shared" si="1"/>
        <v>970372.50935626565</v>
      </c>
      <c r="C18" s="10">
        <f t="shared" si="2"/>
        <v>0.11651874719231378</v>
      </c>
      <c r="D18" s="11">
        <f t="shared" si="3"/>
        <v>-113066.58910005385</v>
      </c>
      <c r="E18" s="6">
        <f t="shared" si="4"/>
        <v>0.11598521631840888</v>
      </c>
      <c r="F18" s="6">
        <f t="shared" si="0"/>
        <v>0.13598521631840887</v>
      </c>
      <c r="G18" s="11">
        <f t="shared" si="5"/>
        <v>131956.31559424903</v>
      </c>
      <c r="H18" s="9">
        <f t="shared" si="6"/>
        <v>18889.726494195173</v>
      </c>
      <c r="I18" s="12">
        <f t="shared" si="7"/>
        <v>115058.95582088518</v>
      </c>
      <c r="J18" s="82"/>
      <c r="K18" s="82"/>
    </row>
    <row r="19" spans="1:11" x14ac:dyDescent="0.3">
      <c r="A19" s="7">
        <v>8</v>
      </c>
      <c r="B19" s="8">
        <f t="shared" si="1"/>
        <v>965520.64680948434</v>
      </c>
      <c r="C19" s="10">
        <f t="shared" si="2"/>
        <v>0.11855782526817928</v>
      </c>
      <c r="D19" s="11">
        <f t="shared" si="3"/>
        <v>-114470.02813725828</v>
      </c>
      <c r="E19" s="6">
        <f t="shared" si="4"/>
        <v>0.11905882455084672</v>
      </c>
      <c r="F19" s="6">
        <f t="shared" si="0"/>
        <v>0.13905882455084673</v>
      </c>
      <c r="G19" s="11">
        <f t="shared" si="5"/>
        <v>134264.16622490014</v>
      </c>
      <c r="H19" s="9">
        <f t="shared" si="6"/>
        <v>19794.138087641855</v>
      </c>
      <c r="I19" s="12">
        <f t="shared" si="7"/>
        <v>134853.09390852705</v>
      </c>
      <c r="J19" s="82"/>
      <c r="K19" s="82"/>
    </row>
    <row r="20" spans="1:11" x14ac:dyDescent="0.3">
      <c r="A20" s="7">
        <v>9</v>
      </c>
      <c r="B20" s="8">
        <f t="shared" si="1"/>
        <v>960693.04357543692</v>
      </c>
      <c r="C20" s="10">
        <f t="shared" si="2"/>
        <v>0.12063258721037243</v>
      </c>
      <c r="D20" s="11">
        <f t="shared" si="3"/>
        <v>-115890.88736151201</v>
      </c>
      <c r="E20" s="6">
        <f t="shared" si="4"/>
        <v>0.12221388340144415</v>
      </c>
      <c r="F20" s="6">
        <f t="shared" si="0"/>
        <v>0.14221388340144414</v>
      </c>
      <c r="G20" s="11">
        <f t="shared" si="5"/>
        <v>136623.88848361568</v>
      </c>
      <c r="H20" s="9">
        <f t="shared" si="6"/>
        <v>20733.001122103669</v>
      </c>
      <c r="I20" s="12">
        <f t="shared" si="7"/>
        <v>155586.09503063071</v>
      </c>
      <c r="J20" s="82"/>
      <c r="K20" s="82"/>
    </row>
    <row r="21" spans="1:11" x14ac:dyDescent="0.3">
      <c r="A21" s="7">
        <v>10</v>
      </c>
      <c r="B21" s="8">
        <f t="shared" si="1"/>
        <v>955889.57835755975</v>
      </c>
      <c r="C21" s="10">
        <f t="shared" si="2"/>
        <v>0.12274365748655396</v>
      </c>
      <c r="D21" s="11">
        <f t="shared" si="3"/>
        <v>-117329.3830008868</v>
      </c>
      <c r="E21" s="6">
        <f t="shared" si="4"/>
        <v>0.12545255131158242</v>
      </c>
      <c r="F21" s="6">
        <f t="shared" si="0"/>
        <v>0.14545255131158241</v>
      </c>
      <c r="G21" s="11">
        <f t="shared" si="5"/>
        <v>139036.57794425983</v>
      </c>
      <c r="H21" s="9">
        <f t="shared" si="6"/>
        <v>21707.194943373033</v>
      </c>
      <c r="I21" s="12">
        <f t="shared" si="7"/>
        <v>177293.28997400374</v>
      </c>
      <c r="J21" s="82"/>
      <c r="K21" s="82"/>
    </row>
    <row r="22" spans="1:11" x14ac:dyDescent="0.3">
      <c r="A22" s="7">
        <v>11</v>
      </c>
      <c r="B22" s="8">
        <f t="shared" si="1"/>
        <v>951110.13046577189</v>
      </c>
      <c r="C22" s="10">
        <f t="shared" si="2"/>
        <v>0.12489167149256866</v>
      </c>
      <c r="D22" s="11">
        <f t="shared" si="3"/>
        <v>-118785.7339673853</v>
      </c>
      <c r="E22" s="6">
        <f t="shared" si="4"/>
        <v>0.12877704392133935</v>
      </c>
      <c r="F22" s="6">
        <f t="shared" si="0"/>
        <v>0.14877704392133934</v>
      </c>
      <c r="G22" s="11">
        <f t="shared" si="5"/>
        <v>141503.35365433694</v>
      </c>
      <c r="H22" s="9">
        <f t="shared" si="6"/>
        <v>22717.619686951643</v>
      </c>
      <c r="I22" s="12">
        <f t="shared" si="7"/>
        <v>200010.90966095537</v>
      </c>
      <c r="J22" s="82"/>
      <c r="K22" s="82"/>
    </row>
    <row r="23" spans="1:11" x14ac:dyDescent="0.3">
      <c r="A23" s="7">
        <v>12</v>
      </c>
      <c r="B23" s="8">
        <f t="shared" si="1"/>
        <v>946354.57981344301</v>
      </c>
      <c r="C23" s="10">
        <f t="shared" si="2"/>
        <v>0.12707727574368863</v>
      </c>
      <c r="D23" s="11">
        <f t="shared" si="3"/>
        <v>-120260.16189025549</v>
      </c>
      <c r="E23" s="6">
        <f t="shared" si="4"/>
        <v>0.13218963558525484</v>
      </c>
      <c r="F23" s="6">
        <f t="shared" si="0"/>
        <v>0.15218963558525483</v>
      </c>
      <c r="G23" s="11">
        <f t="shared" si="5"/>
        <v>144025.35863624484</v>
      </c>
      <c r="H23" s="9">
        <f t="shared" si="6"/>
        <v>23765.196745989349</v>
      </c>
      <c r="I23" s="12">
        <f t="shared" si="7"/>
        <v>223776.10640694472</v>
      </c>
      <c r="J23" s="82"/>
      <c r="K23" s="82"/>
    </row>
    <row r="24" spans="1:11" x14ac:dyDescent="0.3">
      <c r="A24" s="7">
        <v>13</v>
      </c>
      <c r="B24" s="8">
        <f t="shared" si="1"/>
        <v>941622.80691437575</v>
      </c>
      <c r="C24" s="10">
        <f t="shared" si="2"/>
        <v>0.12930112806920319</v>
      </c>
      <c r="D24" s="11">
        <f t="shared" si="3"/>
        <v>-121752.89114971829</v>
      </c>
      <c r="E24" s="6">
        <f t="shared" si="4"/>
        <v>0.1356926609282641</v>
      </c>
      <c r="F24" s="6">
        <f t="shared" si="0"/>
        <v>0.15569266092826409</v>
      </c>
      <c r="G24" s="11">
        <f t="shared" si="5"/>
        <v>146603.76039924019</v>
      </c>
      <c r="H24" s="9">
        <f t="shared" si="6"/>
        <v>24850.8692495219</v>
      </c>
      <c r="I24" s="12">
        <f t="shared" si="7"/>
        <v>248626.97565646662</v>
      </c>
      <c r="J24" s="82"/>
      <c r="K24" s="82"/>
    </row>
    <row r="25" spans="1:11" x14ac:dyDescent="0.3">
      <c r="A25" s="7">
        <v>14</v>
      </c>
      <c r="B25" s="8">
        <f t="shared" si="1"/>
        <v>936914.69287980383</v>
      </c>
      <c r="C25" s="10">
        <f t="shared" si="2"/>
        <v>0.13156389781041425</v>
      </c>
      <c r="D25" s="11">
        <f t="shared" si="3"/>
        <v>-123264.14891111416</v>
      </c>
      <c r="E25" s="6">
        <f t="shared" si="4"/>
        <v>0.13928851644286308</v>
      </c>
      <c r="F25" s="6">
        <f t="shared" si="0"/>
        <v>0.15928851644286307</v>
      </c>
      <c r="G25" s="11">
        <f t="shared" si="5"/>
        <v>149239.75146234463</v>
      </c>
      <c r="H25" s="9">
        <f t="shared" si="6"/>
        <v>25975.602551230477</v>
      </c>
      <c r="I25" s="12">
        <f t="shared" si="7"/>
        <v>274602.57820769708</v>
      </c>
      <c r="J25" s="82"/>
      <c r="K25" s="82"/>
    </row>
    <row r="26" spans="1:11" x14ac:dyDescent="0.3">
      <c r="A26" s="7">
        <v>15</v>
      </c>
      <c r="B26" s="8">
        <f t="shared" si="1"/>
        <v>932230.11941540486</v>
      </c>
      <c r="C26" s="10">
        <f t="shared" si="2"/>
        <v>0.1338662660220965</v>
      </c>
      <c r="D26" s="11">
        <f t="shared" si="3"/>
        <v>-124794.16515947337</v>
      </c>
      <c r="E26" s="6">
        <f t="shared" si="4"/>
        <v>0.14297966212859894</v>
      </c>
      <c r="F26" s="6">
        <f t="shared" si="0"/>
        <v>0.16297966212859893</v>
      </c>
      <c r="G26" s="11">
        <f t="shared" si="5"/>
        <v>151934.54988842612</v>
      </c>
      <c r="H26" s="9">
        <f t="shared" si="6"/>
        <v>27140.384728952748</v>
      </c>
      <c r="I26" s="12">
        <f t="shared" si="7"/>
        <v>301742.9629366498</v>
      </c>
      <c r="J26" s="82"/>
      <c r="K26" s="82"/>
    </row>
    <row r="27" spans="1:11" x14ac:dyDescent="0.3">
      <c r="A27" s="7">
        <v>16</v>
      </c>
      <c r="B27" s="8">
        <f t="shared" si="1"/>
        <v>927568.96881832788</v>
      </c>
      <c r="C27" s="10">
        <f t="shared" si="2"/>
        <v>0.13620892567748319</v>
      </c>
      <c r="D27" s="11">
        <f t="shared" si="3"/>
        <v>-126343.17273451535</v>
      </c>
      <c r="E27" s="6">
        <f t="shared" si="4"/>
        <v>0.1467686231750068</v>
      </c>
      <c r="F27" s="6">
        <f t="shared" si="0"/>
        <v>0.16676862317500679</v>
      </c>
      <c r="G27" s="11">
        <f t="shared" si="5"/>
        <v>154689.39982969334</v>
      </c>
      <c r="H27" s="9">
        <f t="shared" si="6"/>
        <v>28346.227095177994</v>
      </c>
      <c r="I27" s="12">
        <f t="shared" si="7"/>
        <v>330089.19003182778</v>
      </c>
      <c r="J27" s="82"/>
      <c r="K27" s="82"/>
    </row>
    <row r="28" spans="1:11" x14ac:dyDescent="0.3">
      <c r="A28" s="7">
        <v>17</v>
      </c>
      <c r="B28" s="8">
        <f t="shared" si="1"/>
        <v>922931.12397423619</v>
      </c>
      <c r="C28" s="10">
        <f t="shared" si="2"/>
        <v>0.13859258187683915</v>
      </c>
      <c r="D28" s="11">
        <f t="shared" si="3"/>
        <v>-127911.40736608251</v>
      </c>
      <c r="E28" s="6">
        <f t="shared" si="4"/>
        <v>0.15065799168914448</v>
      </c>
      <c r="F28" s="6">
        <f t="shared" si="0"/>
        <v>0.17065799168914447</v>
      </c>
      <c r="G28" s="11">
        <f t="shared" si="5"/>
        <v>157505.57208484795</v>
      </c>
      <c r="H28" s="9">
        <f t="shared" si="6"/>
        <v>29594.164718765445</v>
      </c>
      <c r="I28" s="12">
        <f t="shared" si="7"/>
        <v>359683.35475059319</v>
      </c>
      <c r="J28" s="82"/>
      <c r="K28" s="82"/>
    </row>
    <row r="29" spans="1:11" x14ac:dyDescent="0.3">
      <c r="A29" s="7">
        <v>18</v>
      </c>
      <c r="B29" s="8">
        <f t="shared" si="1"/>
        <v>918316.46835436497</v>
      </c>
      <c r="C29" s="10">
        <f t="shared" si="2"/>
        <v>0.14101795205968384</v>
      </c>
      <c r="D29" s="11">
        <f t="shared" si="3"/>
        <v>-129499.10771001401</v>
      </c>
      <c r="E29" s="6">
        <f t="shared" si="4"/>
        <v>0.15465042846890681</v>
      </c>
      <c r="F29" s="6">
        <f t="shared" si="0"/>
        <v>0.1746504284689068</v>
      </c>
      <c r="G29" s="11">
        <f t="shared" si="5"/>
        <v>160384.36466814313</v>
      </c>
      <c r="H29" s="9">
        <f t="shared" si="6"/>
        <v>30885.256958129117</v>
      </c>
      <c r="I29" s="12">
        <f t="shared" si="7"/>
        <v>390568.61170872231</v>
      </c>
      <c r="J29" s="82"/>
      <c r="K29" s="82"/>
    </row>
    <row r="30" spans="1:11" x14ac:dyDescent="0.3">
      <c r="A30" s="7">
        <v>19</v>
      </c>
      <c r="B30" s="8">
        <f t="shared" si="1"/>
        <v>913724.88601259317</v>
      </c>
      <c r="C30" s="10">
        <f t="shared" si="2"/>
        <v>0.14348576622072831</v>
      </c>
      <c r="D30" s="11">
        <f t="shared" si="3"/>
        <v>-131106.51538446455</v>
      </c>
      <c r="E30" s="6">
        <f t="shared" si="4"/>
        <v>0.15874866482333283</v>
      </c>
      <c r="F30" s="6">
        <f t="shared" si="0"/>
        <v>0.17874866482333282</v>
      </c>
      <c r="G30" s="11">
        <f t="shared" si="5"/>
        <v>163327.10339060301</v>
      </c>
      <c r="H30" s="9">
        <f t="shared" si="6"/>
        <v>32220.588006138452</v>
      </c>
      <c r="I30" s="12">
        <f t="shared" si="7"/>
        <v>422789.19971486076</v>
      </c>
      <c r="J30" s="82"/>
      <c r="K30" s="82"/>
    </row>
    <row r="31" spans="1:11" x14ac:dyDescent="0.3">
      <c r="A31" s="7">
        <v>20</v>
      </c>
      <c r="B31" s="8">
        <f t="shared" si="1"/>
        <v>909156.26158253022</v>
      </c>
      <c r="C31" s="10">
        <f t="shared" si="2"/>
        <v>0.14599676712959106</v>
      </c>
      <c r="D31" s="11">
        <f t="shared" si="3"/>
        <v>-132733.87500667424</v>
      </c>
      <c r="E31" s="6">
        <f t="shared" si="4"/>
        <v>0.16295550444115114</v>
      </c>
      <c r="F31" s="6">
        <f t="shared" si="0"/>
        <v>0.18295550444115113</v>
      </c>
      <c r="G31" s="11">
        <f t="shared" si="5"/>
        <v>166335.14245366296</v>
      </c>
      <c r="H31" s="9">
        <f t="shared" si="6"/>
        <v>33601.267446988728</v>
      </c>
      <c r="I31" s="12">
        <f t="shared" si="7"/>
        <v>456390.46716184949</v>
      </c>
      <c r="J31" s="82"/>
      <c r="K31" s="82"/>
    </row>
    <row r="32" spans="1:11" x14ac:dyDescent="0.3">
      <c r="A32" s="7">
        <v>21</v>
      </c>
      <c r="B32" s="8">
        <f t="shared" si="1"/>
        <v>904610.48027461756</v>
      </c>
      <c r="C32" s="10">
        <f t="shared" si="2"/>
        <v>0.14855171055435892</v>
      </c>
      <c r="D32" s="11">
        <f t="shared" si="3"/>
        <v>-134381.4342301946</v>
      </c>
      <c r="E32" s="6">
        <f t="shared" si="4"/>
        <v>0.16727382530884163</v>
      </c>
      <c r="F32" s="6">
        <f t="shared" si="0"/>
        <v>0.18727382530884162</v>
      </c>
      <c r="G32" s="11">
        <f t="shared" si="5"/>
        <v>169409.86505549605</v>
      </c>
      <c r="H32" s="9">
        <f t="shared" si="6"/>
        <v>35028.430825301446</v>
      </c>
      <c r="I32" s="12">
        <f t="shared" si="7"/>
        <v>491418.89798715094</v>
      </c>
      <c r="J32" s="82"/>
      <c r="K32" s="82"/>
    </row>
    <row r="33" spans="1:11" x14ac:dyDescent="0.3">
      <c r="A33" s="7">
        <v>22</v>
      </c>
      <c r="B33" s="8">
        <f t="shared" si="1"/>
        <v>900087.42787324451</v>
      </c>
      <c r="C33" s="10">
        <f t="shared" si="2"/>
        <v>0.15115136548906022</v>
      </c>
      <c r="D33" s="11">
        <f t="shared" si="3"/>
        <v>-136049.44378257691</v>
      </c>
      <c r="E33" s="6">
        <f t="shared" si="4"/>
        <v>0.17170658167952593</v>
      </c>
      <c r="F33" s="6">
        <f t="shared" si="0"/>
        <v>0.19170658167952592</v>
      </c>
      <c r="G33" s="11">
        <f t="shared" si="5"/>
        <v>172552.68401029654</v>
      </c>
      <c r="H33" s="9">
        <f t="shared" si="6"/>
        <v>36503.240227719623</v>
      </c>
      <c r="I33" s="12">
        <f t="shared" si="7"/>
        <v>527922.13821487059</v>
      </c>
      <c r="J33" s="82"/>
      <c r="K33" s="82"/>
    </row>
    <row r="34" spans="1:11" x14ac:dyDescent="0.3">
      <c r="A34" s="7">
        <v>23</v>
      </c>
      <c r="B34" s="8">
        <f t="shared" si="1"/>
        <v>895586.99073387834</v>
      </c>
      <c r="C34" s="10">
        <f t="shared" si="2"/>
        <v>0.15379651438511879</v>
      </c>
      <c r="D34" s="11">
        <f t="shared" si="3"/>
        <v>-137738.15750352817</v>
      </c>
      <c r="E34" s="6">
        <f t="shared" si="4"/>
        <v>0.17625680609403335</v>
      </c>
      <c r="F34" s="6">
        <f t="shared" si="0"/>
        <v>0.19625680609403334</v>
      </c>
      <c r="G34" s="11">
        <f t="shared" si="5"/>
        <v>175765.04238079759</v>
      </c>
      <c r="H34" s="9">
        <f t="shared" si="6"/>
        <v>38026.884877269418</v>
      </c>
      <c r="I34" s="12">
        <f t="shared" si="7"/>
        <v>565949.02309213998</v>
      </c>
      <c r="J34" s="82"/>
      <c r="K34" s="82"/>
    </row>
    <row r="35" spans="1:11" x14ac:dyDescent="0.3">
      <c r="A35" s="7">
        <v>24</v>
      </c>
      <c r="B35" s="8">
        <f t="shared" si="1"/>
        <v>891109.0557802089</v>
      </c>
      <c r="C35" s="10">
        <f t="shared" si="2"/>
        <v>0.15648795338685839</v>
      </c>
      <c r="D35" s="11">
        <f t="shared" si="3"/>
        <v>-139447.83238354072</v>
      </c>
      <c r="E35" s="6">
        <f t="shared" si="4"/>
        <v>0.18092761145552524</v>
      </c>
      <c r="F35" s="6">
        <f t="shared" si="0"/>
        <v>0.20092761145552523</v>
      </c>
      <c r="G35" s="11">
        <f t="shared" si="5"/>
        <v>179048.41412430577</v>
      </c>
      <c r="H35" s="9">
        <f t="shared" si="6"/>
        <v>39600.581740765047</v>
      </c>
      <c r="I35" s="12">
        <f t="shared" si="7"/>
        <v>605549.604832905</v>
      </c>
      <c r="J35" s="82"/>
      <c r="K35" s="82"/>
    </row>
    <row r="36" spans="1:11" x14ac:dyDescent="0.3">
      <c r="A36" s="7">
        <v>25</v>
      </c>
      <c r="B36" s="8">
        <f t="shared" si="1"/>
        <v>886653.5105013079</v>
      </c>
      <c r="C36" s="10">
        <f t="shared" si="2"/>
        <v>0.15922649257112842</v>
      </c>
      <c r="D36" s="11">
        <f t="shared" si="3"/>
        <v>-141178.72860300145</v>
      </c>
      <c r="E36" s="6">
        <f t="shared" si="4"/>
        <v>0.18572219315909666</v>
      </c>
      <c r="F36" s="6">
        <f t="shared" si="0"/>
        <v>0.20572219315909665</v>
      </c>
      <c r="G36" s="11">
        <f t="shared" si="5"/>
        <v>182404.30475254118</v>
      </c>
      <c r="H36" s="9">
        <f t="shared" si="6"/>
        <v>41225.576149539731</v>
      </c>
      <c r="I36" s="12">
        <f t="shared" si="7"/>
        <v>646775.18098244467</v>
      </c>
      <c r="J36" s="82"/>
      <c r="K36" s="82"/>
    </row>
    <row r="37" spans="1:11" ht="227.4" customHeight="1" x14ac:dyDescent="0.3">
      <c r="A37" s="82"/>
      <c r="B37" s="82"/>
      <c r="C37" s="82"/>
      <c r="D37" s="82"/>
      <c r="E37" s="82"/>
      <c r="F37" s="82"/>
      <c r="G37" s="82"/>
      <c r="H37" s="83"/>
      <c r="I37" s="82"/>
      <c r="J37" s="82"/>
      <c r="K37" s="82"/>
    </row>
  </sheetData>
  <mergeCells count="16">
    <mergeCell ref="A2:D2"/>
    <mergeCell ref="E2:J2"/>
    <mergeCell ref="A3:C3"/>
    <mergeCell ref="E3:J3"/>
    <mergeCell ref="A4:C4"/>
    <mergeCell ref="E4:J4"/>
    <mergeCell ref="A8:C8"/>
    <mergeCell ref="E8:J8"/>
    <mergeCell ref="A9:C9"/>
    <mergeCell ref="E9:J9"/>
    <mergeCell ref="A5:C5"/>
    <mergeCell ref="E5:J5"/>
    <mergeCell ref="A6:C6"/>
    <mergeCell ref="E6:J6"/>
    <mergeCell ref="A7:C7"/>
    <mergeCell ref="E7:J7"/>
  </mergeCells>
  <hyperlinks>
    <hyperlink ref="E6:I6" r:id="rId1" display="RECs determine whether you can say you're solar powered. More info here."/>
    <hyperlink ref="E5:I5" r:id="rId2" location="calc" display="This is determined by premise type and can be found on the CERTs website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'2015 Bill Credit Table'!$A$2:$A$4</xm:f>
          </x14:formula1>
          <xm:sqref>D6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M39"/>
  <sheetViews>
    <sheetView workbookViewId="0">
      <selection activeCell="D4" sqref="D4"/>
    </sheetView>
  </sheetViews>
  <sheetFormatPr defaultRowHeight="14.4" x14ac:dyDescent="0.3"/>
  <cols>
    <col min="1" max="1" width="9.109375" customWidth="1"/>
    <col min="2" max="2" width="11.33203125" customWidth="1"/>
    <col min="3" max="3" width="15.77734375" customWidth="1"/>
    <col min="4" max="4" width="13.6640625" customWidth="1"/>
    <col min="5" max="5" width="11.88671875" customWidth="1"/>
    <col min="6" max="6" width="13.44140625" customWidth="1"/>
    <col min="7" max="7" width="14" customWidth="1"/>
    <col min="8" max="8" width="11.6640625" customWidth="1"/>
    <col min="9" max="9" width="12.88671875" customWidth="1"/>
    <col min="10" max="10" width="12.44140625" customWidth="1"/>
    <col min="11" max="11" width="80.33203125" customWidth="1"/>
  </cols>
  <sheetData>
    <row r="1" spans="1:13" s="56" customFormat="1" ht="30" customHeight="1" x14ac:dyDescent="0.3">
      <c r="A1" s="66" t="s">
        <v>25</v>
      </c>
      <c r="B1" s="67" t="str">
        <f>'Welcome!'!G17</f>
        <v>Indexed 1</v>
      </c>
      <c r="C1" s="67"/>
      <c r="D1" s="67"/>
      <c r="E1" s="67"/>
      <c r="F1" s="67"/>
      <c r="G1" s="67"/>
      <c r="H1" s="67"/>
      <c r="I1" s="67"/>
      <c r="J1" s="68"/>
      <c r="K1" s="104"/>
    </row>
    <row r="2" spans="1:13" s="1" customFormat="1" x14ac:dyDescent="0.3">
      <c r="A2" s="163" t="s">
        <v>19</v>
      </c>
      <c r="B2" s="163"/>
      <c r="C2" s="163"/>
      <c r="D2" s="163"/>
      <c r="E2" s="161" t="s">
        <v>9</v>
      </c>
      <c r="F2" s="161"/>
      <c r="G2" s="161"/>
      <c r="H2" s="161"/>
      <c r="I2" s="161"/>
      <c r="J2" s="161"/>
      <c r="K2" s="105"/>
    </row>
    <row r="3" spans="1:13" x14ac:dyDescent="0.3">
      <c r="A3" s="162" t="s">
        <v>10</v>
      </c>
      <c r="B3" s="162"/>
      <c r="C3" s="162"/>
      <c r="D3" s="44">
        <f>'Welcome!'!C8</f>
        <v>1000000</v>
      </c>
      <c r="E3" s="162"/>
      <c r="F3" s="162"/>
      <c r="G3" s="162"/>
      <c r="H3" s="162"/>
      <c r="I3" s="162"/>
      <c r="J3" s="162"/>
      <c r="K3" s="82"/>
    </row>
    <row r="4" spans="1:13" x14ac:dyDescent="0.3">
      <c r="A4" s="162" t="s">
        <v>5</v>
      </c>
      <c r="B4" s="162"/>
      <c r="C4" s="162"/>
      <c r="D4" s="45">
        <f>'Welcome!'!G18</f>
        <v>0.1072</v>
      </c>
      <c r="E4" s="162"/>
      <c r="F4" s="162"/>
      <c r="G4" s="162"/>
      <c r="H4" s="162"/>
      <c r="I4" s="162"/>
      <c r="J4" s="162"/>
      <c r="K4" s="82"/>
    </row>
    <row r="5" spans="1:13" x14ac:dyDescent="0.3">
      <c r="A5" s="162" t="s">
        <v>4</v>
      </c>
      <c r="B5" s="162"/>
      <c r="C5" s="162"/>
      <c r="D5" s="48">
        <f>'Welcome!'!C11</f>
        <v>9.9140000000000006E-2</v>
      </c>
      <c r="E5" s="164" t="s">
        <v>84</v>
      </c>
      <c r="F5" s="165"/>
      <c r="G5" s="165"/>
      <c r="H5" s="165"/>
      <c r="I5" s="165"/>
      <c r="J5" s="166"/>
      <c r="K5" s="82"/>
    </row>
    <row r="6" spans="1:13" x14ac:dyDescent="0.3">
      <c r="A6" s="162" t="s">
        <v>12</v>
      </c>
      <c r="B6" s="162"/>
      <c r="C6" s="162"/>
      <c r="D6" s="58">
        <f>'Welcome!'!C12</f>
        <v>0.02</v>
      </c>
      <c r="E6" s="164" t="s">
        <v>84</v>
      </c>
      <c r="F6" s="165"/>
      <c r="G6" s="165"/>
      <c r="H6" s="165"/>
      <c r="I6" s="165"/>
      <c r="J6" s="166"/>
      <c r="K6" s="82"/>
    </row>
    <row r="7" spans="1:13" x14ac:dyDescent="0.3">
      <c r="A7" s="162" t="s">
        <v>6</v>
      </c>
      <c r="B7" s="162"/>
      <c r="C7" s="162"/>
      <c r="D7" s="35" t="str">
        <f>'Welcome!'!G19</f>
        <v>NA</v>
      </c>
      <c r="E7" s="162"/>
      <c r="F7" s="162"/>
      <c r="G7" s="162"/>
      <c r="H7" s="162"/>
      <c r="I7" s="162"/>
      <c r="J7" s="162"/>
      <c r="K7" s="82"/>
    </row>
    <row r="8" spans="1:13" x14ac:dyDescent="0.3">
      <c r="A8" s="162" t="s">
        <v>1</v>
      </c>
      <c r="B8" s="162"/>
      <c r="C8" s="162"/>
      <c r="D8" s="5">
        <f>'Welcome!'!C13</f>
        <v>5.0000000000000001E-3</v>
      </c>
      <c r="E8" s="160"/>
      <c r="F8" s="160"/>
      <c r="G8" s="160"/>
      <c r="H8" s="160"/>
      <c r="I8" s="160"/>
      <c r="J8" s="160"/>
      <c r="K8" s="82"/>
    </row>
    <row r="9" spans="1:13" x14ac:dyDescent="0.3">
      <c r="A9" s="162" t="s">
        <v>2</v>
      </c>
      <c r="B9" s="162"/>
      <c r="C9" s="162"/>
      <c r="D9" s="5">
        <f>'Welcome!'!C14</f>
        <v>2.6499999999999999E-2</v>
      </c>
      <c r="E9" s="160" t="s">
        <v>18</v>
      </c>
      <c r="F9" s="160"/>
      <c r="G9" s="160"/>
      <c r="H9" s="160"/>
      <c r="I9" s="160"/>
      <c r="J9" s="160"/>
      <c r="K9" s="82"/>
    </row>
    <row r="10" spans="1:13" x14ac:dyDescent="0.3">
      <c r="A10" s="162" t="s">
        <v>20</v>
      </c>
      <c r="B10" s="162"/>
      <c r="C10" s="162"/>
      <c r="D10" s="35">
        <f>'Welcome!'!G20</f>
        <v>0.1</v>
      </c>
      <c r="E10" s="160" t="s">
        <v>27</v>
      </c>
      <c r="F10" s="160"/>
      <c r="G10" s="160"/>
      <c r="H10" s="160"/>
      <c r="I10" s="160"/>
      <c r="J10" s="160"/>
      <c r="K10" s="82"/>
    </row>
    <row r="11" spans="1:13" x14ac:dyDescent="0.3">
      <c r="A11" s="162" t="s">
        <v>22</v>
      </c>
      <c r="B11" s="162"/>
      <c r="C11" s="162"/>
      <c r="D11" s="49">
        <f>'Welcome!'!G21</f>
        <v>0.1</v>
      </c>
      <c r="E11" s="160" t="s">
        <v>21</v>
      </c>
      <c r="F11" s="160"/>
      <c r="G11" s="160"/>
      <c r="H11" s="160"/>
      <c r="I11" s="160"/>
      <c r="J11" s="160"/>
      <c r="K11" s="82"/>
    </row>
    <row r="12" spans="1:13" x14ac:dyDescent="0.3">
      <c r="A12" s="80"/>
      <c r="B12" s="80"/>
      <c r="C12" s="80"/>
      <c r="D12" s="81"/>
      <c r="E12" s="81"/>
      <c r="F12" s="81"/>
      <c r="G12" s="81"/>
      <c r="H12" s="81"/>
      <c r="I12" s="81"/>
      <c r="J12" s="81"/>
      <c r="K12" s="82"/>
    </row>
    <row r="13" spans="1:13" s="2" customFormat="1" ht="57.6" x14ac:dyDescent="0.3">
      <c r="A13" s="4" t="s">
        <v>0</v>
      </c>
      <c r="B13" s="4" t="s">
        <v>15</v>
      </c>
      <c r="C13" s="4" t="s">
        <v>23</v>
      </c>
      <c r="D13" s="4" t="s">
        <v>24</v>
      </c>
      <c r="E13" s="13" t="s">
        <v>14</v>
      </c>
      <c r="F13" s="4" t="s">
        <v>3</v>
      </c>
      <c r="G13" s="4" t="s">
        <v>11</v>
      </c>
      <c r="H13" s="13" t="s">
        <v>16</v>
      </c>
      <c r="I13" s="4" t="s">
        <v>7</v>
      </c>
      <c r="J13" s="13" t="s">
        <v>8</v>
      </c>
      <c r="K13" s="106"/>
    </row>
    <row r="14" spans="1:13" x14ac:dyDescent="0.3">
      <c r="A14" s="7">
        <v>1</v>
      </c>
      <c r="B14" s="8">
        <f>$D$3</f>
        <v>1000000</v>
      </c>
      <c r="C14" s="10">
        <f>G14*(1-$D$10)</f>
        <v>0.10722600000000002</v>
      </c>
      <c r="D14" s="15">
        <f>IF(C14&lt;$D$11,$D$11,C14)</f>
        <v>0.10722600000000002</v>
      </c>
      <c r="E14" s="11">
        <f>B14*D14*-1</f>
        <v>-107226.00000000001</v>
      </c>
      <c r="F14" s="6">
        <f>D5</f>
        <v>9.9140000000000006E-2</v>
      </c>
      <c r="G14" s="6">
        <f>F14+$D$6</f>
        <v>0.11914000000000001</v>
      </c>
      <c r="H14" s="11">
        <f t="shared" ref="H14:H38" si="0">B14*G14</f>
        <v>119140.00000000001</v>
      </c>
      <c r="I14" s="9">
        <f>E14+H14</f>
        <v>11914</v>
      </c>
      <c r="J14" s="12">
        <f>I14</f>
        <v>11914</v>
      </c>
      <c r="K14" s="82"/>
      <c r="M14" s="3"/>
    </row>
    <row r="15" spans="1:13" x14ac:dyDescent="0.3">
      <c r="A15" s="7">
        <v>2</v>
      </c>
      <c r="B15" s="8">
        <f>B14*(1-$D$8)</f>
        <v>995000</v>
      </c>
      <c r="C15" s="10">
        <f t="shared" ref="C15:C38" si="1">G15*(1-$D$10)</f>
        <v>0.109590489</v>
      </c>
      <c r="D15" s="15">
        <f t="shared" ref="D15:D38" si="2">IF(C15&lt;$D$11,$D$11,C15)</f>
        <v>0.109590489</v>
      </c>
      <c r="E15" s="11">
        <f t="shared" ref="E15:E38" si="3">B15*D15*-1</f>
        <v>-109042.536555</v>
      </c>
      <c r="F15" s="6">
        <f t="shared" ref="F15:F38" si="4">F14*(1+$D$9)</f>
        <v>0.10176721</v>
      </c>
      <c r="G15" s="6">
        <f t="shared" ref="G15:G38" si="5">F15+$D$6</f>
        <v>0.12176721</v>
      </c>
      <c r="H15" s="11">
        <f t="shared" si="0"/>
        <v>121158.37394999999</v>
      </c>
      <c r="I15" s="9">
        <f t="shared" ref="I15:I38" si="6">E15+H15</f>
        <v>12115.837394999995</v>
      </c>
      <c r="J15" s="12">
        <f>J14+I15</f>
        <v>24029.837394999995</v>
      </c>
      <c r="K15" s="82"/>
      <c r="M15" s="3"/>
    </row>
    <row r="16" spans="1:13" x14ac:dyDescent="0.3">
      <c r="A16" s="7">
        <v>3</v>
      </c>
      <c r="B16" s="8">
        <f t="shared" ref="B16:B38" si="7">B15*(1-$D$8)</f>
        <v>990025</v>
      </c>
      <c r="C16" s="10">
        <f t="shared" si="1"/>
        <v>0.11201763695850001</v>
      </c>
      <c r="D16" s="15">
        <f t="shared" si="2"/>
        <v>0.11201763695850001</v>
      </c>
      <c r="E16" s="11">
        <f t="shared" si="3"/>
        <v>-110900.26102983896</v>
      </c>
      <c r="F16" s="6">
        <f t="shared" si="4"/>
        <v>0.104464041065</v>
      </c>
      <c r="G16" s="6">
        <f t="shared" si="5"/>
        <v>0.124464041065</v>
      </c>
      <c r="H16" s="11">
        <f t="shared" si="0"/>
        <v>123222.51225537663</v>
      </c>
      <c r="I16" s="9">
        <f t="shared" si="6"/>
        <v>12322.251225537664</v>
      </c>
      <c r="J16" s="12">
        <f t="shared" ref="J16:J37" si="8">J15+I16</f>
        <v>36352.088620537659</v>
      </c>
      <c r="K16" s="82"/>
      <c r="M16" s="3"/>
    </row>
    <row r="17" spans="1:13" x14ac:dyDescent="0.3">
      <c r="A17" s="7">
        <v>4</v>
      </c>
      <c r="B17" s="8">
        <f t="shared" si="7"/>
        <v>985074.875</v>
      </c>
      <c r="C17" s="10">
        <f t="shared" si="1"/>
        <v>0.11450910433790025</v>
      </c>
      <c r="D17" s="15">
        <f t="shared" si="2"/>
        <v>0.11450910433790025</v>
      </c>
      <c r="E17" s="11">
        <f t="shared" si="3"/>
        <v>-112800.04164201904</v>
      </c>
      <c r="F17" s="6">
        <f t="shared" si="4"/>
        <v>0.1072323381532225</v>
      </c>
      <c r="G17" s="6">
        <f t="shared" si="5"/>
        <v>0.12723233815322249</v>
      </c>
      <c r="H17" s="11">
        <f t="shared" si="0"/>
        <v>125333.37960224338</v>
      </c>
      <c r="I17" s="9">
        <f t="shared" si="6"/>
        <v>12533.337960224337</v>
      </c>
      <c r="J17" s="12">
        <f t="shared" si="8"/>
        <v>48885.426580761996</v>
      </c>
      <c r="K17" s="82"/>
      <c r="M17" s="3"/>
    </row>
    <row r="18" spans="1:13" x14ac:dyDescent="0.3">
      <c r="A18" s="7">
        <v>5</v>
      </c>
      <c r="B18" s="8">
        <f t="shared" si="7"/>
        <v>980149.50062499999</v>
      </c>
      <c r="C18" s="10">
        <f t="shared" si="1"/>
        <v>0.1170665956028546</v>
      </c>
      <c r="D18" s="15">
        <f t="shared" si="2"/>
        <v>0.1170665956028546</v>
      </c>
      <c r="E18" s="11">
        <f t="shared" si="3"/>
        <v>-114742.76522000675</v>
      </c>
      <c r="F18" s="6">
        <f t="shared" si="4"/>
        <v>0.1100739951142829</v>
      </c>
      <c r="G18" s="6">
        <f t="shared" si="5"/>
        <v>0.13007399511428289</v>
      </c>
      <c r="H18" s="11">
        <f t="shared" si="0"/>
        <v>127491.96135556306</v>
      </c>
      <c r="I18" s="9">
        <f t="shared" si="6"/>
        <v>12749.196135556311</v>
      </c>
      <c r="J18" s="12">
        <f t="shared" si="8"/>
        <v>61634.622716318307</v>
      </c>
      <c r="K18" s="82"/>
      <c r="M18" s="3"/>
    </row>
    <row r="19" spans="1:13" x14ac:dyDescent="0.3">
      <c r="A19" s="7">
        <v>6</v>
      </c>
      <c r="B19" s="8">
        <f t="shared" si="7"/>
        <v>975248.75312187499</v>
      </c>
      <c r="C19" s="10">
        <f t="shared" si="1"/>
        <v>0.11969186038633026</v>
      </c>
      <c r="D19" s="15">
        <f t="shared" si="2"/>
        <v>0.11969186038633026</v>
      </c>
      <c r="E19" s="11">
        <f t="shared" si="3"/>
        <v>-116729.33760060613</v>
      </c>
      <c r="F19" s="6">
        <f t="shared" si="4"/>
        <v>0.11299095598481139</v>
      </c>
      <c r="G19" s="6">
        <f t="shared" si="5"/>
        <v>0.13299095598481139</v>
      </c>
      <c r="H19" s="11">
        <f t="shared" si="0"/>
        <v>129699.26400067347</v>
      </c>
      <c r="I19" s="9">
        <f t="shared" si="6"/>
        <v>12969.926400067343</v>
      </c>
      <c r="J19" s="12">
        <f t="shared" si="8"/>
        <v>74604.54911638565</v>
      </c>
      <c r="K19" s="82"/>
      <c r="M19" s="3"/>
    </row>
    <row r="20" spans="1:13" x14ac:dyDescent="0.3">
      <c r="A20" s="7">
        <v>7</v>
      </c>
      <c r="B20" s="8">
        <f t="shared" si="7"/>
        <v>970372.50935626565</v>
      </c>
      <c r="C20" s="10">
        <f t="shared" si="1"/>
        <v>0.12238669468656799</v>
      </c>
      <c r="D20" s="15">
        <f t="shared" si="2"/>
        <v>0.12238669468656799</v>
      </c>
      <c r="E20" s="11">
        <f t="shared" si="3"/>
        <v>-118760.68403482412</v>
      </c>
      <c r="F20" s="6">
        <f t="shared" si="4"/>
        <v>0.11598521631840888</v>
      </c>
      <c r="G20" s="6">
        <f t="shared" si="5"/>
        <v>0.13598521631840887</v>
      </c>
      <c r="H20" s="11">
        <f t="shared" si="0"/>
        <v>131956.31559424903</v>
      </c>
      <c r="I20" s="9">
        <f t="shared" si="6"/>
        <v>13195.631559424903</v>
      </c>
      <c r="J20" s="12">
        <f t="shared" si="8"/>
        <v>87800.180675810552</v>
      </c>
      <c r="K20" s="82"/>
      <c r="M20" s="3"/>
    </row>
    <row r="21" spans="1:13" x14ac:dyDescent="0.3">
      <c r="A21" s="7">
        <v>8</v>
      </c>
      <c r="B21" s="8">
        <f t="shared" si="7"/>
        <v>965520.64680948434</v>
      </c>
      <c r="C21" s="10">
        <f t="shared" si="1"/>
        <v>0.12515294209576205</v>
      </c>
      <c r="D21" s="15">
        <f t="shared" si="2"/>
        <v>0.12515294209576205</v>
      </c>
      <c r="E21" s="11">
        <f t="shared" si="3"/>
        <v>-120837.74960241011</v>
      </c>
      <c r="F21" s="6">
        <f t="shared" si="4"/>
        <v>0.11905882455084672</v>
      </c>
      <c r="G21" s="6">
        <f t="shared" si="5"/>
        <v>0.13905882455084673</v>
      </c>
      <c r="H21" s="11">
        <f t="shared" si="0"/>
        <v>134264.16622490014</v>
      </c>
      <c r="I21" s="9">
        <f t="shared" si="6"/>
        <v>13426.416622490025</v>
      </c>
      <c r="J21" s="12">
        <f t="shared" si="8"/>
        <v>101226.59729830058</v>
      </c>
      <c r="K21" s="82"/>
      <c r="M21" s="3"/>
    </row>
    <row r="22" spans="1:13" x14ac:dyDescent="0.3">
      <c r="A22" s="7">
        <v>9</v>
      </c>
      <c r="B22" s="8">
        <f t="shared" si="7"/>
        <v>960693.04357543692</v>
      </c>
      <c r="C22" s="10">
        <f t="shared" si="1"/>
        <v>0.12799249506129973</v>
      </c>
      <c r="D22" s="15">
        <f t="shared" si="2"/>
        <v>0.12799249506129973</v>
      </c>
      <c r="E22" s="11">
        <f t="shared" si="3"/>
        <v>-122961.49963525412</v>
      </c>
      <c r="F22" s="6">
        <f t="shared" si="4"/>
        <v>0.12221388340144415</v>
      </c>
      <c r="G22" s="6">
        <f t="shared" si="5"/>
        <v>0.14221388340144414</v>
      </c>
      <c r="H22" s="11">
        <f t="shared" si="0"/>
        <v>136623.88848361568</v>
      </c>
      <c r="I22" s="9">
        <f t="shared" si="6"/>
        <v>13662.388848361559</v>
      </c>
      <c r="J22" s="12">
        <f t="shared" si="8"/>
        <v>114888.98614666214</v>
      </c>
      <c r="K22" s="82"/>
      <c r="M22" s="3"/>
    </row>
    <row r="23" spans="1:13" x14ac:dyDescent="0.3">
      <c r="A23" s="7">
        <v>10</v>
      </c>
      <c r="B23" s="8">
        <f t="shared" si="7"/>
        <v>955889.57835755975</v>
      </c>
      <c r="C23" s="10">
        <f t="shared" si="1"/>
        <v>0.13090729618042418</v>
      </c>
      <c r="D23" s="15">
        <f t="shared" si="2"/>
        <v>0.13090729618042418</v>
      </c>
      <c r="E23" s="11">
        <f t="shared" si="3"/>
        <v>-125132.92014983387</v>
      </c>
      <c r="F23" s="6">
        <f t="shared" si="4"/>
        <v>0.12545255131158242</v>
      </c>
      <c r="G23" s="6">
        <f t="shared" si="5"/>
        <v>0.14545255131158241</v>
      </c>
      <c r="H23" s="11">
        <f t="shared" si="0"/>
        <v>139036.57794425983</v>
      </c>
      <c r="I23" s="9">
        <f t="shared" si="6"/>
        <v>13903.657794425962</v>
      </c>
      <c r="J23" s="12">
        <f t="shared" si="8"/>
        <v>128792.6439410881</v>
      </c>
      <c r="K23" s="82"/>
      <c r="M23" s="3"/>
    </row>
    <row r="24" spans="1:13" x14ac:dyDescent="0.3">
      <c r="A24" s="7">
        <v>11</v>
      </c>
      <c r="B24" s="8">
        <f t="shared" si="7"/>
        <v>951110.13046577189</v>
      </c>
      <c r="C24" s="10">
        <f t="shared" si="1"/>
        <v>0.13389933952920541</v>
      </c>
      <c r="D24" s="15">
        <f t="shared" si="2"/>
        <v>0.13389933952920541</v>
      </c>
      <c r="E24" s="11">
        <f t="shared" si="3"/>
        <v>-127353.01828890324</v>
      </c>
      <c r="F24" s="6">
        <f t="shared" si="4"/>
        <v>0.12877704392133935</v>
      </c>
      <c r="G24" s="6">
        <f t="shared" si="5"/>
        <v>0.14877704392133934</v>
      </c>
      <c r="H24" s="11">
        <f t="shared" si="0"/>
        <v>141503.35365433694</v>
      </c>
      <c r="I24" s="9">
        <f t="shared" si="6"/>
        <v>14150.335365433697</v>
      </c>
      <c r="J24" s="12">
        <f t="shared" si="8"/>
        <v>142942.9793065218</v>
      </c>
      <c r="K24" s="82"/>
      <c r="M24" s="3"/>
    </row>
    <row r="25" spans="1:13" x14ac:dyDescent="0.3">
      <c r="A25" s="7">
        <v>12</v>
      </c>
      <c r="B25" s="8">
        <f t="shared" si="7"/>
        <v>946354.57981344301</v>
      </c>
      <c r="C25" s="10">
        <f t="shared" si="1"/>
        <v>0.13697067202672936</v>
      </c>
      <c r="D25" s="15">
        <f t="shared" si="2"/>
        <v>0.13697067202672936</v>
      </c>
      <c r="E25" s="11">
        <f t="shared" si="3"/>
        <v>-129622.82277262038</v>
      </c>
      <c r="F25" s="6">
        <f t="shared" si="4"/>
        <v>0.13218963558525484</v>
      </c>
      <c r="G25" s="6">
        <f t="shared" si="5"/>
        <v>0.15218963558525483</v>
      </c>
      <c r="H25" s="11">
        <f t="shared" si="0"/>
        <v>144025.35863624484</v>
      </c>
      <c r="I25" s="9">
        <f t="shared" si="6"/>
        <v>14402.535863624464</v>
      </c>
      <c r="J25" s="12">
        <f t="shared" si="8"/>
        <v>157345.51517014625</v>
      </c>
      <c r="K25" s="82"/>
      <c r="M25" s="3"/>
    </row>
    <row r="26" spans="1:13" x14ac:dyDescent="0.3">
      <c r="A26" s="7">
        <v>13</v>
      </c>
      <c r="B26" s="8">
        <f t="shared" si="7"/>
        <v>941622.80691437575</v>
      </c>
      <c r="C26" s="10">
        <f t="shared" si="1"/>
        <v>0.14012339483543768</v>
      </c>
      <c r="D26" s="15">
        <f t="shared" si="2"/>
        <v>0.14012339483543768</v>
      </c>
      <c r="E26" s="11">
        <f t="shared" si="3"/>
        <v>-131943.38435931617</v>
      </c>
      <c r="F26" s="6">
        <f t="shared" si="4"/>
        <v>0.1356926609282641</v>
      </c>
      <c r="G26" s="6">
        <f t="shared" si="5"/>
        <v>0.15569266092826409</v>
      </c>
      <c r="H26" s="11">
        <f t="shared" si="0"/>
        <v>146603.76039924019</v>
      </c>
      <c r="I26" s="9">
        <f t="shared" si="6"/>
        <v>14660.376039924013</v>
      </c>
      <c r="J26" s="12">
        <f t="shared" si="8"/>
        <v>172005.89121007026</v>
      </c>
      <c r="K26" s="82"/>
      <c r="M26" s="3"/>
    </row>
    <row r="27" spans="1:13" x14ac:dyDescent="0.3">
      <c r="A27" s="7">
        <v>14</v>
      </c>
      <c r="B27" s="8">
        <f t="shared" si="7"/>
        <v>936914.69287980383</v>
      </c>
      <c r="C27" s="10">
        <f t="shared" si="1"/>
        <v>0.14335966479857676</v>
      </c>
      <c r="D27" s="15">
        <f t="shared" si="2"/>
        <v>0.14335966479857676</v>
      </c>
      <c r="E27" s="11">
        <f t="shared" si="3"/>
        <v>-134315.77631611016</v>
      </c>
      <c r="F27" s="6">
        <f t="shared" si="4"/>
        <v>0.13928851644286308</v>
      </c>
      <c r="G27" s="6">
        <f t="shared" si="5"/>
        <v>0.15928851644286307</v>
      </c>
      <c r="H27" s="11">
        <f t="shared" si="0"/>
        <v>149239.75146234463</v>
      </c>
      <c r="I27" s="9">
        <f t="shared" si="6"/>
        <v>14923.975146234472</v>
      </c>
      <c r="J27" s="12">
        <f t="shared" si="8"/>
        <v>186929.86635630473</v>
      </c>
      <c r="K27" s="82"/>
      <c r="M27" s="3"/>
    </row>
    <row r="28" spans="1:13" x14ac:dyDescent="0.3">
      <c r="A28" s="7">
        <v>15</v>
      </c>
      <c r="B28" s="8">
        <f t="shared" si="7"/>
        <v>932230.11941540486</v>
      </c>
      <c r="C28" s="10">
        <f t="shared" si="1"/>
        <v>0.14668169591573904</v>
      </c>
      <c r="D28" s="15">
        <f t="shared" si="2"/>
        <v>0.14668169591573904</v>
      </c>
      <c r="E28" s="11">
        <f t="shared" si="3"/>
        <v>-136741.09489958352</v>
      </c>
      <c r="F28" s="6">
        <f t="shared" si="4"/>
        <v>0.14297966212859894</v>
      </c>
      <c r="G28" s="6">
        <f t="shared" si="5"/>
        <v>0.16297966212859893</v>
      </c>
      <c r="H28" s="11">
        <f t="shared" si="0"/>
        <v>151934.54988842612</v>
      </c>
      <c r="I28" s="9">
        <f t="shared" si="6"/>
        <v>15193.454988842597</v>
      </c>
      <c r="J28" s="12">
        <f t="shared" si="8"/>
        <v>202123.32134514733</v>
      </c>
      <c r="K28" s="82"/>
      <c r="M28" s="3"/>
    </row>
    <row r="29" spans="1:13" x14ac:dyDescent="0.3">
      <c r="A29" s="7">
        <v>16</v>
      </c>
      <c r="B29" s="8">
        <f t="shared" si="7"/>
        <v>927568.96881832788</v>
      </c>
      <c r="C29" s="10">
        <f t="shared" si="1"/>
        <v>0.15009176085750611</v>
      </c>
      <c r="D29" s="15">
        <f t="shared" si="2"/>
        <v>0.15009176085750611</v>
      </c>
      <c r="E29" s="11">
        <f t="shared" si="3"/>
        <v>-139220.459846724</v>
      </c>
      <c r="F29" s="6">
        <f t="shared" si="4"/>
        <v>0.1467686231750068</v>
      </c>
      <c r="G29" s="6">
        <f t="shared" si="5"/>
        <v>0.16676862317500679</v>
      </c>
      <c r="H29" s="11">
        <f t="shared" si="0"/>
        <v>154689.39982969334</v>
      </c>
      <c r="I29" s="9">
        <f t="shared" si="6"/>
        <v>15468.939982969343</v>
      </c>
      <c r="J29" s="12">
        <f t="shared" si="8"/>
        <v>217592.26132811667</v>
      </c>
      <c r="K29" s="82"/>
      <c r="M29" s="3"/>
    </row>
    <row r="30" spans="1:13" x14ac:dyDescent="0.3">
      <c r="A30" s="7">
        <v>17</v>
      </c>
      <c r="B30" s="8">
        <f t="shared" si="7"/>
        <v>922931.12397423619</v>
      </c>
      <c r="C30" s="10">
        <f t="shared" si="1"/>
        <v>0.15359219252023004</v>
      </c>
      <c r="D30" s="15">
        <f t="shared" si="2"/>
        <v>0.15359219252023004</v>
      </c>
      <c r="E30" s="11">
        <f t="shared" si="3"/>
        <v>-141755.01487636319</v>
      </c>
      <c r="F30" s="6">
        <f t="shared" si="4"/>
        <v>0.15065799168914448</v>
      </c>
      <c r="G30" s="6">
        <f t="shared" si="5"/>
        <v>0.17065799168914447</v>
      </c>
      <c r="H30" s="11">
        <f t="shared" si="0"/>
        <v>157505.57208484795</v>
      </c>
      <c r="I30" s="9">
        <f t="shared" si="6"/>
        <v>15750.557208484766</v>
      </c>
      <c r="J30" s="12">
        <f t="shared" si="8"/>
        <v>233342.81853660144</v>
      </c>
      <c r="K30" s="82"/>
      <c r="M30" s="3"/>
    </row>
    <row r="31" spans="1:13" x14ac:dyDescent="0.3">
      <c r="A31" s="7">
        <v>18</v>
      </c>
      <c r="B31" s="8">
        <f t="shared" si="7"/>
        <v>918316.46835436497</v>
      </c>
      <c r="C31" s="10">
        <f t="shared" si="1"/>
        <v>0.15718538562201612</v>
      </c>
      <c r="D31" s="15">
        <f t="shared" si="2"/>
        <v>0.15718538562201612</v>
      </c>
      <c r="E31" s="11">
        <f t="shared" si="3"/>
        <v>-144345.92820132882</v>
      </c>
      <c r="F31" s="6">
        <f t="shared" si="4"/>
        <v>0.15465042846890681</v>
      </c>
      <c r="G31" s="6">
        <f t="shared" si="5"/>
        <v>0.1746504284689068</v>
      </c>
      <c r="H31" s="11">
        <f t="shared" si="0"/>
        <v>160384.36466814313</v>
      </c>
      <c r="I31" s="9">
        <f t="shared" si="6"/>
        <v>16038.43646681431</v>
      </c>
      <c r="J31" s="12">
        <f t="shared" si="8"/>
        <v>249381.25500341575</v>
      </c>
      <c r="K31" s="82"/>
      <c r="M31" s="3"/>
    </row>
    <row r="32" spans="1:13" x14ac:dyDescent="0.3">
      <c r="A32" s="7">
        <v>19</v>
      </c>
      <c r="B32" s="8">
        <f t="shared" si="7"/>
        <v>913724.88601259317</v>
      </c>
      <c r="C32" s="10">
        <f t="shared" si="1"/>
        <v>0.16087379834099955</v>
      </c>
      <c r="D32" s="15">
        <f t="shared" si="2"/>
        <v>0.16087379834099955</v>
      </c>
      <c r="E32" s="11">
        <f t="shared" si="3"/>
        <v>-146994.39305154272</v>
      </c>
      <c r="F32" s="6">
        <f t="shared" si="4"/>
        <v>0.15874866482333283</v>
      </c>
      <c r="G32" s="6">
        <f t="shared" si="5"/>
        <v>0.17874866482333282</v>
      </c>
      <c r="H32" s="11">
        <f t="shared" si="0"/>
        <v>163327.10339060301</v>
      </c>
      <c r="I32" s="9">
        <f t="shared" si="6"/>
        <v>16332.710339060286</v>
      </c>
      <c r="J32" s="12">
        <f t="shared" si="8"/>
        <v>265713.96534247603</v>
      </c>
      <c r="K32" s="82"/>
      <c r="M32" s="3"/>
    </row>
    <row r="33" spans="1:13" x14ac:dyDescent="0.3">
      <c r="A33" s="7">
        <v>20</v>
      </c>
      <c r="B33" s="8">
        <f t="shared" si="7"/>
        <v>909156.26158253022</v>
      </c>
      <c r="C33" s="10">
        <f t="shared" si="1"/>
        <v>0.16465995399703603</v>
      </c>
      <c r="D33" s="15">
        <f t="shared" si="2"/>
        <v>0.16465995399703603</v>
      </c>
      <c r="E33" s="11">
        <f t="shared" si="3"/>
        <v>-149701.62820829669</v>
      </c>
      <c r="F33" s="6">
        <f t="shared" si="4"/>
        <v>0.16295550444115114</v>
      </c>
      <c r="G33" s="6">
        <f t="shared" si="5"/>
        <v>0.18295550444115113</v>
      </c>
      <c r="H33" s="11">
        <f t="shared" si="0"/>
        <v>166335.14245366296</v>
      </c>
      <c r="I33" s="9">
        <f t="shared" si="6"/>
        <v>16633.51424536627</v>
      </c>
      <c r="J33" s="12">
        <f t="shared" si="8"/>
        <v>282347.4795878423</v>
      </c>
      <c r="K33" s="82"/>
      <c r="M33" s="3"/>
    </row>
    <row r="34" spans="1:13" x14ac:dyDescent="0.3">
      <c r="A34" s="7">
        <v>21</v>
      </c>
      <c r="B34" s="8">
        <f t="shared" si="7"/>
        <v>904610.48027461756</v>
      </c>
      <c r="C34" s="10">
        <f t="shared" si="1"/>
        <v>0.16854644277795747</v>
      </c>
      <c r="D34" s="15">
        <f t="shared" si="2"/>
        <v>0.16854644277795747</v>
      </c>
      <c r="E34" s="11">
        <f t="shared" si="3"/>
        <v>-152468.87854994644</v>
      </c>
      <c r="F34" s="6">
        <f t="shared" si="4"/>
        <v>0.16727382530884163</v>
      </c>
      <c r="G34" s="6">
        <f t="shared" si="5"/>
        <v>0.18727382530884162</v>
      </c>
      <c r="H34" s="11">
        <f t="shared" si="0"/>
        <v>169409.86505549605</v>
      </c>
      <c r="I34" s="9">
        <f t="shared" si="6"/>
        <v>16940.986505549605</v>
      </c>
      <c r="J34" s="12">
        <f t="shared" si="8"/>
        <v>299288.46609339188</v>
      </c>
      <c r="K34" s="82"/>
      <c r="M34" s="3"/>
    </row>
    <row r="35" spans="1:13" x14ac:dyDescent="0.3">
      <c r="A35" s="7">
        <v>22</v>
      </c>
      <c r="B35" s="8">
        <f t="shared" si="7"/>
        <v>900087.42787324451</v>
      </c>
      <c r="C35" s="10">
        <f t="shared" si="1"/>
        <v>0.17253592351157335</v>
      </c>
      <c r="D35" s="15">
        <f t="shared" si="2"/>
        <v>0.17253592351157335</v>
      </c>
      <c r="E35" s="11">
        <f t="shared" si="3"/>
        <v>-155297.4156092669</v>
      </c>
      <c r="F35" s="6">
        <f t="shared" si="4"/>
        <v>0.17170658167952593</v>
      </c>
      <c r="G35" s="6">
        <f t="shared" si="5"/>
        <v>0.19170658167952592</v>
      </c>
      <c r="H35" s="11">
        <f t="shared" si="0"/>
        <v>172552.68401029654</v>
      </c>
      <c r="I35" s="9">
        <f t="shared" si="6"/>
        <v>17255.268401029636</v>
      </c>
      <c r="J35" s="12">
        <f t="shared" si="8"/>
        <v>316543.73449442151</v>
      </c>
      <c r="K35" s="82"/>
      <c r="M35" s="3"/>
    </row>
    <row r="36" spans="1:13" x14ac:dyDescent="0.3">
      <c r="A36" s="7">
        <v>23</v>
      </c>
      <c r="B36" s="8">
        <f t="shared" si="7"/>
        <v>895586.99073387834</v>
      </c>
      <c r="C36" s="10">
        <f t="shared" si="1"/>
        <v>0.17663112548463</v>
      </c>
      <c r="D36" s="15">
        <f t="shared" si="2"/>
        <v>0.17663112548463</v>
      </c>
      <c r="E36" s="11">
        <f t="shared" si="3"/>
        <v>-158188.53814271782</v>
      </c>
      <c r="F36" s="6">
        <f t="shared" si="4"/>
        <v>0.17625680609403335</v>
      </c>
      <c r="G36" s="6">
        <f t="shared" si="5"/>
        <v>0.19625680609403334</v>
      </c>
      <c r="H36" s="11">
        <f t="shared" si="0"/>
        <v>175765.04238079759</v>
      </c>
      <c r="I36" s="9">
        <f t="shared" si="6"/>
        <v>17576.504238079768</v>
      </c>
      <c r="J36" s="12">
        <f t="shared" si="8"/>
        <v>334120.23873250128</v>
      </c>
      <c r="K36" s="82"/>
      <c r="M36" s="3"/>
    </row>
    <row r="37" spans="1:13" x14ac:dyDescent="0.3">
      <c r="A37" s="7">
        <v>24</v>
      </c>
      <c r="B37" s="8">
        <f t="shared" si="7"/>
        <v>891109.0557802089</v>
      </c>
      <c r="C37" s="10">
        <f t="shared" si="1"/>
        <v>0.18083485030997271</v>
      </c>
      <c r="D37" s="15">
        <f t="shared" si="2"/>
        <v>0.18083485030997271</v>
      </c>
      <c r="E37" s="11">
        <f t="shared" si="3"/>
        <v>-161143.5727118752</v>
      </c>
      <c r="F37" s="6">
        <f t="shared" si="4"/>
        <v>0.18092761145552524</v>
      </c>
      <c r="G37" s="6">
        <f t="shared" si="5"/>
        <v>0.20092761145552523</v>
      </c>
      <c r="H37" s="11">
        <f t="shared" si="0"/>
        <v>179048.41412430577</v>
      </c>
      <c r="I37" s="9">
        <f t="shared" si="6"/>
        <v>17904.841412430571</v>
      </c>
      <c r="J37" s="12">
        <f t="shared" si="8"/>
        <v>352025.08014493185</v>
      </c>
      <c r="K37" s="82"/>
      <c r="M37" s="3"/>
    </row>
    <row r="38" spans="1:13" x14ac:dyDescent="0.3">
      <c r="A38" s="7">
        <v>25</v>
      </c>
      <c r="B38" s="8">
        <f t="shared" si="7"/>
        <v>886653.5105013079</v>
      </c>
      <c r="C38" s="10">
        <f t="shared" si="1"/>
        <v>0.18514997384318699</v>
      </c>
      <c r="D38" s="15">
        <f t="shared" si="2"/>
        <v>0.18514997384318699</v>
      </c>
      <c r="E38" s="11">
        <f t="shared" si="3"/>
        <v>-164163.87427728708</v>
      </c>
      <c r="F38" s="6">
        <f t="shared" si="4"/>
        <v>0.18572219315909666</v>
      </c>
      <c r="G38" s="6">
        <f t="shared" si="5"/>
        <v>0.20572219315909665</v>
      </c>
      <c r="H38" s="11">
        <f t="shared" si="0"/>
        <v>182404.30475254118</v>
      </c>
      <c r="I38" s="9">
        <f t="shared" si="6"/>
        <v>18240.430475254107</v>
      </c>
      <c r="J38" s="12">
        <f>J37+I38</f>
        <v>370265.51062018599</v>
      </c>
      <c r="K38" s="82"/>
      <c r="M38" s="3"/>
    </row>
    <row r="39" spans="1:13" ht="321.60000000000002" customHeight="1" x14ac:dyDescent="0.3">
      <c r="A39" s="82"/>
      <c r="B39" s="82"/>
      <c r="C39" s="82"/>
      <c r="D39" s="82"/>
      <c r="E39" s="82"/>
      <c r="F39" s="82"/>
      <c r="G39" s="82"/>
      <c r="H39" s="83"/>
      <c r="I39" s="82"/>
      <c r="J39" s="82"/>
      <c r="K39" s="82"/>
    </row>
  </sheetData>
  <mergeCells count="20">
    <mergeCell ref="A2:D2"/>
    <mergeCell ref="E2:J2"/>
    <mergeCell ref="A3:C3"/>
    <mergeCell ref="E3:J3"/>
    <mergeCell ref="A4:C4"/>
    <mergeCell ref="E4:J4"/>
    <mergeCell ref="A5:C5"/>
    <mergeCell ref="E5:J5"/>
    <mergeCell ref="A6:C6"/>
    <mergeCell ref="E6:J6"/>
    <mergeCell ref="A10:C10"/>
    <mergeCell ref="E10:J10"/>
    <mergeCell ref="A11:C11"/>
    <mergeCell ref="E11:J11"/>
    <mergeCell ref="A7:C7"/>
    <mergeCell ref="E7:J7"/>
    <mergeCell ref="A8:C8"/>
    <mergeCell ref="E8:J8"/>
    <mergeCell ref="A9:C9"/>
    <mergeCell ref="E9:J9"/>
  </mergeCells>
  <hyperlinks>
    <hyperlink ref="E6:I6" r:id="rId1" display="RECs determine whether you can say you're solar powered. More info here."/>
    <hyperlink ref="E5:I5" r:id="rId2" location="calc" display="This is determined by premise type and can be found on the CERTs website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'2015 Bill Credit Table'!$A$2:$A$4</xm:f>
          </x14:formula1>
          <xm:sqref>D6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39"/>
  <sheetViews>
    <sheetView workbookViewId="0">
      <selection activeCell="D4" sqref="D4"/>
    </sheetView>
  </sheetViews>
  <sheetFormatPr defaultRowHeight="14.4" x14ac:dyDescent="0.3"/>
  <cols>
    <col min="2" max="2" width="15.109375" customWidth="1"/>
    <col min="3" max="3" width="15.21875" customWidth="1"/>
    <col min="4" max="10" width="11.6640625" customWidth="1"/>
    <col min="11" max="11" width="85.6640625" customWidth="1"/>
  </cols>
  <sheetData>
    <row r="1" spans="1:11" ht="30" customHeight="1" x14ac:dyDescent="0.3">
      <c r="A1" s="76" t="s">
        <v>25</v>
      </c>
      <c r="B1" s="77" t="str">
        <f>'Welcome!'!H17</f>
        <v>Indexed 2</v>
      </c>
      <c r="C1" s="78"/>
      <c r="D1" s="78"/>
      <c r="E1" s="78"/>
      <c r="F1" s="78"/>
      <c r="G1" s="78"/>
      <c r="H1" s="78"/>
      <c r="I1" s="78"/>
      <c r="J1" s="79"/>
      <c r="K1" s="82"/>
    </row>
    <row r="2" spans="1:11" x14ac:dyDescent="0.3">
      <c r="A2" s="163" t="s">
        <v>19</v>
      </c>
      <c r="B2" s="163"/>
      <c r="C2" s="163"/>
      <c r="D2" s="163"/>
      <c r="E2" s="161" t="s">
        <v>9</v>
      </c>
      <c r="F2" s="161"/>
      <c r="G2" s="161"/>
      <c r="H2" s="161"/>
      <c r="I2" s="161"/>
      <c r="J2" s="161"/>
      <c r="K2" s="82"/>
    </row>
    <row r="3" spans="1:11" x14ac:dyDescent="0.3">
      <c r="A3" s="162" t="s">
        <v>10</v>
      </c>
      <c r="B3" s="162"/>
      <c r="C3" s="162"/>
      <c r="D3" s="44">
        <f>'Welcome!'!C8</f>
        <v>1000000</v>
      </c>
      <c r="E3" s="162"/>
      <c r="F3" s="162"/>
      <c r="G3" s="162"/>
      <c r="H3" s="162"/>
      <c r="I3" s="162"/>
      <c r="J3" s="162"/>
      <c r="K3" s="82"/>
    </row>
    <row r="4" spans="1:11" x14ac:dyDescent="0.3">
      <c r="A4" s="162" t="s">
        <v>5</v>
      </c>
      <c r="B4" s="162"/>
      <c r="C4" s="162"/>
      <c r="D4" s="45">
        <f>'Welcome!'!H18</f>
        <v>0.11</v>
      </c>
      <c r="E4" s="162"/>
      <c r="F4" s="162"/>
      <c r="G4" s="162"/>
      <c r="H4" s="162"/>
      <c r="I4" s="162"/>
      <c r="J4" s="162"/>
      <c r="K4" s="82"/>
    </row>
    <row r="5" spans="1:11" x14ac:dyDescent="0.3">
      <c r="A5" s="162" t="s">
        <v>4</v>
      </c>
      <c r="B5" s="162"/>
      <c r="C5" s="162"/>
      <c r="D5" s="48">
        <f>'Welcome!'!C11</f>
        <v>9.9140000000000006E-2</v>
      </c>
      <c r="E5" s="164" t="s">
        <v>84</v>
      </c>
      <c r="F5" s="165"/>
      <c r="G5" s="165"/>
      <c r="H5" s="165"/>
      <c r="I5" s="165"/>
      <c r="J5" s="166"/>
      <c r="K5" s="82"/>
    </row>
    <row r="6" spans="1:11" x14ac:dyDescent="0.3">
      <c r="A6" s="162" t="s">
        <v>12</v>
      </c>
      <c r="B6" s="162"/>
      <c r="C6" s="162"/>
      <c r="D6" s="47">
        <f>'Welcome!'!C12</f>
        <v>0.02</v>
      </c>
      <c r="E6" s="164" t="s">
        <v>84</v>
      </c>
      <c r="F6" s="165"/>
      <c r="G6" s="165"/>
      <c r="H6" s="165"/>
      <c r="I6" s="165"/>
      <c r="J6" s="166"/>
      <c r="K6" s="82"/>
    </row>
    <row r="7" spans="1:11" x14ac:dyDescent="0.3">
      <c r="A7" s="162" t="s">
        <v>6</v>
      </c>
      <c r="B7" s="162"/>
      <c r="C7" s="162"/>
      <c r="D7" s="35" t="str">
        <f>'Welcome!'!H19</f>
        <v>NA</v>
      </c>
      <c r="E7" s="162"/>
      <c r="F7" s="162"/>
      <c r="G7" s="162"/>
      <c r="H7" s="162"/>
      <c r="I7" s="162"/>
      <c r="J7" s="162"/>
      <c r="K7" s="82"/>
    </row>
    <row r="8" spans="1:11" x14ac:dyDescent="0.3">
      <c r="A8" s="162" t="s">
        <v>1</v>
      </c>
      <c r="B8" s="162"/>
      <c r="C8" s="162"/>
      <c r="D8" s="5">
        <f>'Welcome!'!C13</f>
        <v>5.0000000000000001E-3</v>
      </c>
      <c r="E8" s="160"/>
      <c r="F8" s="160"/>
      <c r="G8" s="160"/>
      <c r="H8" s="160"/>
      <c r="I8" s="160"/>
      <c r="J8" s="160"/>
      <c r="K8" s="82"/>
    </row>
    <row r="9" spans="1:11" x14ac:dyDescent="0.3">
      <c r="A9" s="162" t="s">
        <v>2</v>
      </c>
      <c r="B9" s="162"/>
      <c r="C9" s="162"/>
      <c r="D9" s="5">
        <f>'Welcome!'!C14</f>
        <v>2.6499999999999999E-2</v>
      </c>
      <c r="E9" s="160" t="s">
        <v>18</v>
      </c>
      <c r="F9" s="160"/>
      <c r="G9" s="160"/>
      <c r="H9" s="160"/>
      <c r="I9" s="160"/>
      <c r="J9" s="160"/>
      <c r="K9" s="82"/>
    </row>
    <row r="10" spans="1:11" x14ac:dyDescent="0.3">
      <c r="A10" s="162" t="s">
        <v>20</v>
      </c>
      <c r="B10" s="162"/>
      <c r="C10" s="162"/>
      <c r="D10" s="35">
        <f>'Welcome!'!H20</f>
        <v>0.1</v>
      </c>
      <c r="E10" s="160" t="s">
        <v>27</v>
      </c>
      <c r="F10" s="160"/>
      <c r="G10" s="160"/>
      <c r="H10" s="160"/>
      <c r="I10" s="160"/>
      <c r="J10" s="160"/>
      <c r="K10" s="82"/>
    </row>
    <row r="11" spans="1:11" x14ac:dyDescent="0.3">
      <c r="A11" s="162" t="s">
        <v>22</v>
      </c>
      <c r="B11" s="162"/>
      <c r="C11" s="162"/>
      <c r="D11" s="49">
        <f>'Welcome!'!H21</f>
        <v>0.11</v>
      </c>
      <c r="E11" s="160" t="s">
        <v>21</v>
      </c>
      <c r="F11" s="160"/>
      <c r="G11" s="160"/>
      <c r="H11" s="160"/>
      <c r="I11" s="160"/>
      <c r="J11" s="160"/>
      <c r="K11" s="82"/>
    </row>
    <row r="12" spans="1:11" x14ac:dyDescent="0.3">
      <c r="A12" s="80"/>
      <c r="B12" s="80"/>
      <c r="C12" s="80"/>
      <c r="D12" s="81"/>
      <c r="E12" s="81"/>
      <c r="F12" s="81"/>
      <c r="G12" s="81"/>
      <c r="H12" s="81"/>
      <c r="I12" s="81"/>
      <c r="J12" s="81"/>
      <c r="K12" s="82"/>
    </row>
    <row r="13" spans="1:11" ht="57.6" x14ac:dyDescent="0.3">
      <c r="A13" s="4" t="s">
        <v>0</v>
      </c>
      <c r="B13" s="4" t="s">
        <v>15</v>
      </c>
      <c r="C13" s="4" t="s">
        <v>23</v>
      </c>
      <c r="D13" s="4" t="s">
        <v>24</v>
      </c>
      <c r="E13" s="13" t="s">
        <v>14</v>
      </c>
      <c r="F13" s="4" t="s">
        <v>3</v>
      </c>
      <c r="G13" s="4" t="s">
        <v>11</v>
      </c>
      <c r="H13" s="13" t="s">
        <v>16</v>
      </c>
      <c r="I13" s="4" t="s">
        <v>7</v>
      </c>
      <c r="J13" s="13" t="s">
        <v>8</v>
      </c>
      <c r="K13" s="82"/>
    </row>
    <row r="14" spans="1:11" x14ac:dyDescent="0.3">
      <c r="A14" s="7">
        <v>1</v>
      </c>
      <c r="B14" s="8">
        <f>$D$3</f>
        <v>1000000</v>
      </c>
      <c r="C14" s="10">
        <f>G14*(1-$D$10)</f>
        <v>0.10722600000000002</v>
      </c>
      <c r="D14" s="15">
        <f>IF(C14&lt;$D$11,$D$11,C14)</f>
        <v>0.11</v>
      </c>
      <c r="E14" s="11">
        <f>B14*D14*-1</f>
        <v>-110000</v>
      </c>
      <c r="F14" s="6">
        <f>D5</f>
        <v>9.9140000000000006E-2</v>
      </c>
      <c r="G14" s="6">
        <f t="shared" ref="G14:G38" si="0">F14+$D$6</f>
        <v>0.11914000000000001</v>
      </c>
      <c r="H14" s="11">
        <f t="shared" ref="H14:H38" si="1">B14*G14</f>
        <v>119140.00000000001</v>
      </c>
      <c r="I14" s="9">
        <f>E14+H14</f>
        <v>9140.0000000000146</v>
      </c>
      <c r="J14" s="12">
        <f>I14</f>
        <v>9140.0000000000146</v>
      </c>
      <c r="K14" s="82"/>
    </row>
    <row r="15" spans="1:11" x14ac:dyDescent="0.3">
      <c r="A15" s="7">
        <v>2</v>
      </c>
      <c r="B15" s="8">
        <f t="shared" ref="B15:B38" si="2">B14*(1-$D$8)</f>
        <v>995000</v>
      </c>
      <c r="C15" s="10">
        <f t="shared" ref="C15:C38" si="3">G15*(1-$D$10)</f>
        <v>0.109590489</v>
      </c>
      <c r="D15" s="15">
        <f t="shared" ref="D15:D38" si="4">IF(C15&lt;$D$11,$D$11,C15)</f>
        <v>0.11</v>
      </c>
      <c r="E15" s="11">
        <f t="shared" ref="E15:E38" si="5">B15*D15*-1</f>
        <v>-109450</v>
      </c>
      <c r="F15" s="6">
        <f t="shared" ref="F15:F38" si="6">F14*(1+$D$9)</f>
        <v>0.10176721</v>
      </c>
      <c r="G15" s="6">
        <f t="shared" si="0"/>
        <v>0.12176721</v>
      </c>
      <c r="H15" s="11">
        <f t="shared" si="1"/>
        <v>121158.37394999999</v>
      </c>
      <c r="I15" s="9">
        <f t="shared" ref="I15:I38" si="7">E15+H15</f>
        <v>11708.373949999994</v>
      </c>
      <c r="J15" s="12">
        <f>J14+I15</f>
        <v>20848.373950000008</v>
      </c>
      <c r="K15" s="82"/>
    </row>
    <row r="16" spans="1:11" x14ac:dyDescent="0.3">
      <c r="A16" s="7">
        <v>3</v>
      </c>
      <c r="B16" s="8">
        <f t="shared" si="2"/>
        <v>990025</v>
      </c>
      <c r="C16" s="10">
        <f t="shared" si="3"/>
        <v>0.11201763695850001</v>
      </c>
      <c r="D16" s="15">
        <f t="shared" si="4"/>
        <v>0.11201763695850001</v>
      </c>
      <c r="E16" s="11">
        <f t="shared" si="5"/>
        <v>-110900.26102983896</v>
      </c>
      <c r="F16" s="6">
        <f t="shared" si="6"/>
        <v>0.104464041065</v>
      </c>
      <c r="G16" s="6">
        <f t="shared" si="0"/>
        <v>0.124464041065</v>
      </c>
      <c r="H16" s="11">
        <f t="shared" si="1"/>
        <v>123222.51225537663</v>
      </c>
      <c r="I16" s="9">
        <f t="shared" si="7"/>
        <v>12322.251225537664</v>
      </c>
      <c r="J16" s="12">
        <f t="shared" ref="J16:J37" si="8">J15+I16</f>
        <v>33170.625175537672</v>
      </c>
      <c r="K16" s="82"/>
    </row>
    <row r="17" spans="1:11" x14ac:dyDescent="0.3">
      <c r="A17" s="7">
        <v>4</v>
      </c>
      <c r="B17" s="8">
        <f t="shared" si="2"/>
        <v>985074.875</v>
      </c>
      <c r="C17" s="10">
        <f t="shared" si="3"/>
        <v>0.11450910433790025</v>
      </c>
      <c r="D17" s="15">
        <f t="shared" si="4"/>
        <v>0.11450910433790025</v>
      </c>
      <c r="E17" s="11">
        <f t="shared" si="5"/>
        <v>-112800.04164201904</v>
      </c>
      <c r="F17" s="6">
        <f t="shared" si="6"/>
        <v>0.1072323381532225</v>
      </c>
      <c r="G17" s="6">
        <f t="shared" si="0"/>
        <v>0.12723233815322249</v>
      </c>
      <c r="H17" s="11">
        <f t="shared" si="1"/>
        <v>125333.37960224338</v>
      </c>
      <c r="I17" s="9">
        <f t="shared" si="7"/>
        <v>12533.337960224337</v>
      </c>
      <c r="J17" s="12">
        <f t="shared" si="8"/>
        <v>45703.963135762009</v>
      </c>
      <c r="K17" s="82"/>
    </row>
    <row r="18" spans="1:11" x14ac:dyDescent="0.3">
      <c r="A18" s="7">
        <v>5</v>
      </c>
      <c r="B18" s="8">
        <f t="shared" si="2"/>
        <v>980149.50062499999</v>
      </c>
      <c r="C18" s="10">
        <f t="shared" si="3"/>
        <v>0.1170665956028546</v>
      </c>
      <c r="D18" s="15">
        <f t="shared" si="4"/>
        <v>0.1170665956028546</v>
      </c>
      <c r="E18" s="11">
        <f t="shared" si="5"/>
        <v>-114742.76522000675</v>
      </c>
      <c r="F18" s="6">
        <f t="shared" si="6"/>
        <v>0.1100739951142829</v>
      </c>
      <c r="G18" s="6">
        <f t="shared" si="0"/>
        <v>0.13007399511428289</v>
      </c>
      <c r="H18" s="11">
        <f t="shared" si="1"/>
        <v>127491.96135556306</v>
      </c>
      <c r="I18" s="9">
        <f t="shared" si="7"/>
        <v>12749.196135556311</v>
      </c>
      <c r="J18" s="12">
        <f t="shared" si="8"/>
        <v>58453.15927131832</v>
      </c>
      <c r="K18" s="82"/>
    </row>
    <row r="19" spans="1:11" x14ac:dyDescent="0.3">
      <c r="A19" s="7">
        <v>6</v>
      </c>
      <c r="B19" s="8">
        <f t="shared" si="2"/>
        <v>975248.75312187499</v>
      </c>
      <c r="C19" s="10">
        <f t="shared" si="3"/>
        <v>0.11969186038633026</v>
      </c>
      <c r="D19" s="15">
        <f t="shared" si="4"/>
        <v>0.11969186038633026</v>
      </c>
      <c r="E19" s="11">
        <f t="shared" si="5"/>
        <v>-116729.33760060613</v>
      </c>
      <c r="F19" s="6">
        <f t="shared" si="6"/>
        <v>0.11299095598481139</v>
      </c>
      <c r="G19" s="6">
        <f t="shared" si="0"/>
        <v>0.13299095598481139</v>
      </c>
      <c r="H19" s="11">
        <f t="shared" si="1"/>
        <v>129699.26400067347</v>
      </c>
      <c r="I19" s="9">
        <f t="shared" si="7"/>
        <v>12969.926400067343</v>
      </c>
      <c r="J19" s="12">
        <f t="shared" si="8"/>
        <v>71423.085671385663</v>
      </c>
      <c r="K19" s="82"/>
    </row>
    <row r="20" spans="1:11" x14ac:dyDescent="0.3">
      <c r="A20" s="7">
        <v>7</v>
      </c>
      <c r="B20" s="8">
        <f t="shared" si="2"/>
        <v>970372.50935626565</v>
      </c>
      <c r="C20" s="10">
        <f t="shared" si="3"/>
        <v>0.12238669468656799</v>
      </c>
      <c r="D20" s="15">
        <f t="shared" si="4"/>
        <v>0.12238669468656799</v>
      </c>
      <c r="E20" s="11">
        <f t="shared" si="5"/>
        <v>-118760.68403482412</v>
      </c>
      <c r="F20" s="6">
        <f t="shared" si="6"/>
        <v>0.11598521631840888</v>
      </c>
      <c r="G20" s="6">
        <f t="shared" si="0"/>
        <v>0.13598521631840887</v>
      </c>
      <c r="H20" s="11">
        <f t="shared" si="1"/>
        <v>131956.31559424903</v>
      </c>
      <c r="I20" s="9">
        <f t="shared" si="7"/>
        <v>13195.631559424903</v>
      </c>
      <c r="J20" s="12">
        <f t="shared" si="8"/>
        <v>84618.717230810566</v>
      </c>
      <c r="K20" s="82"/>
    </row>
    <row r="21" spans="1:11" x14ac:dyDescent="0.3">
      <c r="A21" s="7">
        <v>8</v>
      </c>
      <c r="B21" s="8">
        <f t="shared" si="2"/>
        <v>965520.64680948434</v>
      </c>
      <c r="C21" s="10">
        <f t="shared" si="3"/>
        <v>0.12515294209576205</v>
      </c>
      <c r="D21" s="15">
        <f t="shared" si="4"/>
        <v>0.12515294209576205</v>
      </c>
      <c r="E21" s="11">
        <f t="shared" si="5"/>
        <v>-120837.74960241011</v>
      </c>
      <c r="F21" s="6">
        <f t="shared" si="6"/>
        <v>0.11905882455084672</v>
      </c>
      <c r="G21" s="6">
        <f t="shared" si="0"/>
        <v>0.13905882455084673</v>
      </c>
      <c r="H21" s="11">
        <f t="shared" si="1"/>
        <v>134264.16622490014</v>
      </c>
      <c r="I21" s="9">
        <f t="shared" si="7"/>
        <v>13426.416622490025</v>
      </c>
      <c r="J21" s="12">
        <f t="shared" si="8"/>
        <v>98045.133853300591</v>
      </c>
      <c r="K21" s="82"/>
    </row>
    <row r="22" spans="1:11" x14ac:dyDescent="0.3">
      <c r="A22" s="7">
        <v>9</v>
      </c>
      <c r="B22" s="8">
        <f t="shared" si="2"/>
        <v>960693.04357543692</v>
      </c>
      <c r="C22" s="10">
        <f t="shared" si="3"/>
        <v>0.12799249506129973</v>
      </c>
      <c r="D22" s="15">
        <f t="shared" si="4"/>
        <v>0.12799249506129973</v>
      </c>
      <c r="E22" s="11">
        <f t="shared" si="5"/>
        <v>-122961.49963525412</v>
      </c>
      <c r="F22" s="6">
        <f t="shared" si="6"/>
        <v>0.12221388340144415</v>
      </c>
      <c r="G22" s="6">
        <f t="shared" si="0"/>
        <v>0.14221388340144414</v>
      </c>
      <c r="H22" s="11">
        <f t="shared" si="1"/>
        <v>136623.88848361568</v>
      </c>
      <c r="I22" s="9">
        <f t="shared" si="7"/>
        <v>13662.388848361559</v>
      </c>
      <c r="J22" s="12">
        <f t="shared" si="8"/>
        <v>111707.52270166215</v>
      </c>
      <c r="K22" s="82"/>
    </row>
    <row r="23" spans="1:11" x14ac:dyDescent="0.3">
      <c r="A23" s="7">
        <v>10</v>
      </c>
      <c r="B23" s="8">
        <f t="shared" si="2"/>
        <v>955889.57835755975</v>
      </c>
      <c r="C23" s="10">
        <f t="shared" si="3"/>
        <v>0.13090729618042418</v>
      </c>
      <c r="D23" s="15">
        <f t="shared" si="4"/>
        <v>0.13090729618042418</v>
      </c>
      <c r="E23" s="11">
        <f t="shared" si="5"/>
        <v>-125132.92014983387</v>
      </c>
      <c r="F23" s="6">
        <f t="shared" si="6"/>
        <v>0.12545255131158242</v>
      </c>
      <c r="G23" s="6">
        <f t="shared" si="0"/>
        <v>0.14545255131158241</v>
      </c>
      <c r="H23" s="11">
        <f t="shared" si="1"/>
        <v>139036.57794425983</v>
      </c>
      <c r="I23" s="9">
        <f t="shared" si="7"/>
        <v>13903.657794425962</v>
      </c>
      <c r="J23" s="12">
        <f t="shared" si="8"/>
        <v>125611.18049608811</v>
      </c>
      <c r="K23" s="82"/>
    </row>
    <row r="24" spans="1:11" x14ac:dyDescent="0.3">
      <c r="A24" s="7">
        <v>11</v>
      </c>
      <c r="B24" s="8">
        <f t="shared" si="2"/>
        <v>951110.13046577189</v>
      </c>
      <c r="C24" s="10">
        <f t="shared" si="3"/>
        <v>0.13389933952920541</v>
      </c>
      <c r="D24" s="15">
        <f t="shared" si="4"/>
        <v>0.13389933952920541</v>
      </c>
      <c r="E24" s="11">
        <f t="shared" si="5"/>
        <v>-127353.01828890324</v>
      </c>
      <c r="F24" s="6">
        <f t="shared" si="6"/>
        <v>0.12877704392133935</v>
      </c>
      <c r="G24" s="6">
        <f t="shared" si="0"/>
        <v>0.14877704392133934</v>
      </c>
      <c r="H24" s="11">
        <f t="shared" si="1"/>
        <v>141503.35365433694</v>
      </c>
      <c r="I24" s="9">
        <f t="shared" si="7"/>
        <v>14150.335365433697</v>
      </c>
      <c r="J24" s="12">
        <f t="shared" si="8"/>
        <v>139761.51586152182</v>
      </c>
      <c r="K24" s="82"/>
    </row>
    <row r="25" spans="1:11" x14ac:dyDescent="0.3">
      <c r="A25" s="7">
        <v>12</v>
      </c>
      <c r="B25" s="8">
        <f t="shared" si="2"/>
        <v>946354.57981344301</v>
      </c>
      <c r="C25" s="10">
        <f t="shared" si="3"/>
        <v>0.13697067202672936</v>
      </c>
      <c r="D25" s="15">
        <f t="shared" si="4"/>
        <v>0.13697067202672936</v>
      </c>
      <c r="E25" s="11">
        <f t="shared" si="5"/>
        <v>-129622.82277262038</v>
      </c>
      <c r="F25" s="6">
        <f t="shared" si="6"/>
        <v>0.13218963558525484</v>
      </c>
      <c r="G25" s="6">
        <f t="shared" si="0"/>
        <v>0.15218963558525483</v>
      </c>
      <c r="H25" s="11">
        <f t="shared" si="1"/>
        <v>144025.35863624484</v>
      </c>
      <c r="I25" s="9">
        <f t="shared" si="7"/>
        <v>14402.535863624464</v>
      </c>
      <c r="J25" s="12">
        <f t="shared" si="8"/>
        <v>154164.0517251463</v>
      </c>
      <c r="K25" s="82"/>
    </row>
    <row r="26" spans="1:11" x14ac:dyDescent="0.3">
      <c r="A26" s="7">
        <v>13</v>
      </c>
      <c r="B26" s="8">
        <f t="shared" si="2"/>
        <v>941622.80691437575</v>
      </c>
      <c r="C26" s="10">
        <f t="shared" si="3"/>
        <v>0.14012339483543768</v>
      </c>
      <c r="D26" s="15">
        <f t="shared" si="4"/>
        <v>0.14012339483543768</v>
      </c>
      <c r="E26" s="11">
        <f t="shared" si="5"/>
        <v>-131943.38435931617</v>
      </c>
      <c r="F26" s="6">
        <f t="shared" si="6"/>
        <v>0.1356926609282641</v>
      </c>
      <c r="G26" s="6">
        <f t="shared" si="0"/>
        <v>0.15569266092826409</v>
      </c>
      <c r="H26" s="11">
        <f t="shared" si="1"/>
        <v>146603.76039924019</v>
      </c>
      <c r="I26" s="9">
        <f t="shared" si="7"/>
        <v>14660.376039924013</v>
      </c>
      <c r="J26" s="12">
        <f t="shared" si="8"/>
        <v>168824.42776507032</v>
      </c>
      <c r="K26" s="82"/>
    </row>
    <row r="27" spans="1:11" x14ac:dyDescent="0.3">
      <c r="A27" s="7">
        <v>14</v>
      </c>
      <c r="B27" s="8">
        <f t="shared" si="2"/>
        <v>936914.69287980383</v>
      </c>
      <c r="C27" s="10">
        <f t="shared" si="3"/>
        <v>0.14335966479857676</v>
      </c>
      <c r="D27" s="15">
        <f t="shared" si="4"/>
        <v>0.14335966479857676</v>
      </c>
      <c r="E27" s="11">
        <f t="shared" si="5"/>
        <v>-134315.77631611016</v>
      </c>
      <c r="F27" s="6">
        <f t="shared" si="6"/>
        <v>0.13928851644286308</v>
      </c>
      <c r="G27" s="6">
        <f t="shared" si="0"/>
        <v>0.15928851644286307</v>
      </c>
      <c r="H27" s="11">
        <f t="shared" si="1"/>
        <v>149239.75146234463</v>
      </c>
      <c r="I27" s="9">
        <f t="shared" si="7"/>
        <v>14923.975146234472</v>
      </c>
      <c r="J27" s="12">
        <f t="shared" si="8"/>
        <v>183748.40291130479</v>
      </c>
      <c r="K27" s="82"/>
    </row>
    <row r="28" spans="1:11" x14ac:dyDescent="0.3">
      <c r="A28" s="7">
        <v>15</v>
      </c>
      <c r="B28" s="8">
        <f t="shared" si="2"/>
        <v>932230.11941540486</v>
      </c>
      <c r="C28" s="10">
        <f t="shared" si="3"/>
        <v>0.14668169591573904</v>
      </c>
      <c r="D28" s="15">
        <f t="shared" si="4"/>
        <v>0.14668169591573904</v>
      </c>
      <c r="E28" s="11">
        <f t="shared" si="5"/>
        <v>-136741.09489958352</v>
      </c>
      <c r="F28" s="6">
        <f t="shared" si="6"/>
        <v>0.14297966212859894</v>
      </c>
      <c r="G28" s="6">
        <f t="shared" si="0"/>
        <v>0.16297966212859893</v>
      </c>
      <c r="H28" s="11">
        <f t="shared" si="1"/>
        <v>151934.54988842612</v>
      </c>
      <c r="I28" s="9">
        <f t="shared" si="7"/>
        <v>15193.454988842597</v>
      </c>
      <c r="J28" s="12">
        <f t="shared" si="8"/>
        <v>198941.85790014738</v>
      </c>
      <c r="K28" s="82"/>
    </row>
    <row r="29" spans="1:11" x14ac:dyDescent="0.3">
      <c r="A29" s="7">
        <v>16</v>
      </c>
      <c r="B29" s="8">
        <f t="shared" si="2"/>
        <v>927568.96881832788</v>
      </c>
      <c r="C29" s="10">
        <f t="shared" si="3"/>
        <v>0.15009176085750611</v>
      </c>
      <c r="D29" s="15">
        <f t="shared" si="4"/>
        <v>0.15009176085750611</v>
      </c>
      <c r="E29" s="11">
        <f t="shared" si="5"/>
        <v>-139220.459846724</v>
      </c>
      <c r="F29" s="6">
        <f t="shared" si="6"/>
        <v>0.1467686231750068</v>
      </c>
      <c r="G29" s="6">
        <f t="shared" si="0"/>
        <v>0.16676862317500679</v>
      </c>
      <c r="H29" s="11">
        <f t="shared" si="1"/>
        <v>154689.39982969334</v>
      </c>
      <c r="I29" s="9">
        <f t="shared" si="7"/>
        <v>15468.939982969343</v>
      </c>
      <c r="J29" s="12">
        <f t="shared" si="8"/>
        <v>214410.79788311673</v>
      </c>
      <c r="K29" s="82"/>
    </row>
    <row r="30" spans="1:11" x14ac:dyDescent="0.3">
      <c r="A30" s="7">
        <v>17</v>
      </c>
      <c r="B30" s="8">
        <f t="shared" si="2"/>
        <v>922931.12397423619</v>
      </c>
      <c r="C30" s="10">
        <f t="shared" si="3"/>
        <v>0.15359219252023004</v>
      </c>
      <c r="D30" s="15">
        <f t="shared" si="4"/>
        <v>0.15359219252023004</v>
      </c>
      <c r="E30" s="11">
        <f t="shared" si="5"/>
        <v>-141755.01487636319</v>
      </c>
      <c r="F30" s="6">
        <f t="shared" si="6"/>
        <v>0.15065799168914448</v>
      </c>
      <c r="G30" s="6">
        <f t="shared" si="0"/>
        <v>0.17065799168914447</v>
      </c>
      <c r="H30" s="11">
        <f t="shared" si="1"/>
        <v>157505.57208484795</v>
      </c>
      <c r="I30" s="9">
        <f t="shared" si="7"/>
        <v>15750.557208484766</v>
      </c>
      <c r="J30" s="12">
        <f t="shared" si="8"/>
        <v>230161.35509160149</v>
      </c>
      <c r="K30" s="82"/>
    </row>
    <row r="31" spans="1:11" x14ac:dyDescent="0.3">
      <c r="A31" s="7">
        <v>18</v>
      </c>
      <c r="B31" s="8">
        <f t="shared" si="2"/>
        <v>918316.46835436497</v>
      </c>
      <c r="C31" s="10">
        <f t="shared" si="3"/>
        <v>0.15718538562201612</v>
      </c>
      <c r="D31" s="15">
        <f t="shared" si="4"/>
        <v>0.15718538562201612</v>
      </c>
      <c r="E31" s="11">
        <f t="shared" si="5"/>
        <v>-144345.92820132882</v>
      </c>
      <c r="F31" s="6">
        <f t="shared" si="6"/>
        <v>0.15465042846890681</v>
      </c>
      <c r="G31" s="6">
        <f t="shared" si="0"/>
        <v>0.1746504284689068</v>
      </c>
      <c r="H31" s="11">
        <f t="shared" si="1"/>
        <v>160384.36466814313</v>
      </c>
      <c r="I31" s="9">
        <f t="shared" si="7"/>
        <v>16038.43646681431</v>
      </c>
      <c r="J31" s="12">
        <f t="shared" si="8"/>
        <v>246199.7915584158</v>
      </c>
      <c r="K31" s="82"/>
    </row>
    <row r="32" spans="1:11" x14ac:dyDescent="0.3">
      <c r="A32" s="7">
        <v>19</v>
      </c>
      <c r="B32" s="8">
        <f t="shared" si="2"/>
        <v>913724.88601259317</v>
      </c>
      <c r="C32" s="10">
        <f t="shared" si="3"/>
        <v>0.16087379834099955</v>
      </c>
      <c r="D32" s="15">
        <f t="shared" si="4"/>
        <v>0.16087379834099955</v>
      </c>
      <c r="E32" s="11">
        <f t="shared" si="5"/>
        <v>-146994.39305154272</v>
      </c>
      <c r="F32" s="6">
        <f t="shared" si="6"/>
        <v>0.15874866482333283</v>
      </c>
      <c r="G32" s="6">
        <f t="shared" si="0"/>
        <v>0.17874866482333282</v>
      </c>
      <c r="H32" s="11">
        <f t="shared" si="1"/>
        <v>163327.10339060301</v>
      </c>
      <c r="I32" s="9">
        <f t="shared" si="7"/>
        <v>16332.710339060286</v>
      </c>
      <c r="J32" s="12">
        <f t="shared" si="8"/>
        <v>262532.50189747609</v>
      </c>
      <c r="K32" s="82"/>
    </row>
    <row r="33" spans="1:11" x14ac:dyDescent="0.3">
      <c r="A33" s="7">
        <v>20</v>
      </c>
      <c r="B33" s="8">
        <f t="shared" si="2"/>
        <v>909156.26158253022</v>
      </c>
      <c r="C33" s="10">
        <f t="shared" si="3"/>
        <v>0.16465995399703603</v>
      </c>
      <c r="D33" s="15">
        <f t="shared" si="4"/>
        <v>0.16465995399703603</v>
      </c>
      <c r="E33" s="11">
        <f t="shared" si="5"/>
        <v>-149701.62820829669</v>
      </c>
      <c r="F33" s="6">
        <f t="shared" si="6"/>
        <v>0.16295550444115114</v>
      </c>
      <c r="G33" s="6">
        <f t="shared" si="0"/>
        <v>0.18295550444115113</v>
      </c>
      <c r="H33" s="11">
        <f t="shared" si="1"/>
        <v>166335.14245366296</v>
      </c>
      <c r="I33" s="9">
        <f t="shared" si="7"/>
        <v>16633.51424536627</v>
      </c>
      <c r="J33" s="12">
        <f t="shared" si="8"/>
        <v>279166.01614284236</v>
      </c>
      <c r="K33" s="82"/>
    </row>
    <row r="34" spans="1:11" x14ac:dyDescent="0.3">
      <c r="A34" s="7">
        <v>21</v>
      </c>
      <c r="B34" s="8">
        <f t="shared" si="2"/>
        <v>904610.48027461756</v>
      </c>
      <c r="C34" s="10">
        <f t="shared" si="3"/>
        <v>0.16854644277795747</v>
      </c>
      <c r="D34" s="15">
        <f t="shared" si="4"/>
        <v>0.16854644277795747</v>
      </c>
      <c r="E34" s="11">
        <f t="shared" si="5"/>
        <v>-152468.87854994644</v>
      </c>
      <c r="F34" s="6">
        <f t="shared" si="6"/>
        <v>0.16727382530884163</v>
      </c>
      <c r="G34" s="6">
        <f t="shared" si="0"/>
        <v>0.18727382530884162</v>
      </c>
      <c r="H34" s="11">
        <f t="shared" si="1"/>
        <v>169409.86505549605</v>
      </c>
      <c r="I34" s="9">
        <f t="shared" si="7"/>
        <v>16940.986505549605</v>
      </c>
      <c r="J34" s="12">
        <f t="shared" si="8"/>
        <v>296107.00264839199</v>
      </c>
      <c r="K34" s="82"/>
    </row>
    <row r="35" spans="1:11" x14ac:dyDescent="0.3">
      <c r="A35" s="7">
        <v>22</v>
      </c>
      <c r="B35" s="8">
        <f t="shared" si="2"/>
        <v>900087.42787324451</v>
      </c>
      <c r="C35" s="10">
        <f t="shared" si="3"/>
        <v>0.17253592351157335</v>
      </c>
      <c r="D35" s="15">
        <f t="shared" si="4"/>
        <v>0.17253592351157335</v>
      </c>
      <c r="E35" s="11">
        <f t="shared" si="5"/>
        <v>-155297.4156092669</v>
      </c>
      <c r="F35" s="6">
        <f t="shared" si="6"/>
        <v>0.17170658167952593</v>
      </c>
      <c r="G35" s="6">
        <f t="shared" si="0"/>
        <v>0.19170658167952592</v>
      </c>
      <c r="H35" s="11">
        <f t="shared" si="1"/>
        <v>172552.68401029654</v>
      </c>
      <c r="I35" s="9">
        <f t="shared" si="7"/>
        <v>17255.268401029636</v>
      </c>
      <c r="J35" s="12">
        <f t="shared" si="8"/>
        <v>313362.27104942163</v>
      </c>
      <c r="K35" s="82"/>
    </row>
    <row r="36" spans="1:11" x14ac:dyDescent="0.3">
      <c r="A36" s="7">
        <v>23</v>
      </c>
      <c r="B36" s="8">
        <f t="shared" si="2"/>
        <v>895586.99073387834</v>
      </c>
      <c r="C36" s="10">
        <f t="shared" si="3"/>
        <v>0.17663112548463</v>
      </c>
      <c r="D36" s="15">
        <f t="shared" si="4"/>
        <v>0.17663112548463</v>
      </c>
      <c r="E36" s="11">
        <f t="shared" si="5"/>
        <v>-158188.53814271782</v>
      </c>
      <c r="F36" s="6">
        <f t="shared" si="6"/>
        <v>0.17625680609403335</v>
      </c>
      <c r="G36" s="6">
        <f t="shared" si="0"/>
        <v>0.19625680609403334</v>
      </c>
      <c r="H36" s="11">
        <f t="shared" si="1"/>
        <v>175765.04238079759</v>
      </c>
      <c r="I36" s="9">
        <f t="shared" si="7"/>
        <v>17576.504238079768</v>
      </c>
      <c r="J36" s="12">
        <f t="shared" si="8"/>
        <v>330938.7752875014</v>
      </c>
      <c r="K36" s="82"/>
    </row>
    <row r="37" spans="1:11" x14ac:dyDescent="0.3">
      <c r="A37" s="7">
        <v>24</v>
      </c>
      <c r="B37" s="8">
        <f t="shared" si="2"/>
        <v>891109.0557802089</v>
      </c>
      <c r="C37" s="10">
        <f t="shared" si="3"/>
        <v>0.18083485030997271</v>
      </c>
      <c r="D37" s="15">
        <f t="shared" si="4"/>
        <v>0.18083485030997271</v>
      </c>
      <c r="E37" s="11">
        <f t="shared" si="5"/>
        <v>-161143.5727118752</v>
      </c>
      <c r="F37" s="6">
        <f t="shared" si="6"/>
        <v>0.18092761145552524</v>
      </c>
      <c r="G37" s="6">
        <f t="shared" si="0"/>
        <v>0.20092761145552523</v>
      </c>
      <c r="H37" s="11">
        <f t="shared" si="1"/>
        <v>179048.41412430577</v>
      </c>
      <c r="I37" s="9">
        <f t="shared" si="7"/>
        <v>17904.841412430571</v>
      </c>
      <c r="J37" s="12">
        <f t="shared" si="8"/>
        <v>348843.61669993197</v>
      </c>
      <c r="K37" s="82"/>
    </row>
    <row r="38" spans="1:11" x14ac:dyDescent="0.3">
      <c r="A38" s="7">
        <v>25</v>
      </c>
      <c r="B38" s="8">
        <f t="shared" si="2"/>
        <v>886653.5105013079</v>
      </c>
      <c r="C38" s="10">
        <f t="shared" si="3"/>
        <v>0.18514997384318699</v>
      </c>
      <c r="D38" s="15">
        <f t="shared" si="4"/>
        <v>0.18514997384318699</v>
      </c>
      <c r="E38" s="11">
        <f t="shared" si="5"/>
        <v>-164163.87427728708</v>
      </c>
      <c r="F38" s="6">
        <f t="shared" si="6"/>
        <v>0.18572219315909666</v>
      </c>
      <c r="G38" s="6">
        <f t="shared" si="0"/>
        <v>0.20572219315909665</v>
      </c>
      <c r="H38" s="11">
        <f t="shared" si="1"/>
        <v>182404.30475254118</v>
      </c>
      <c r="I38" s="9">
        <f t="shared" si="7"/>
        <v>18240.430475254107</v>
      </c>
      <c r="J38" s="12">
        <f>J37+I38</f>
        <v>367084.0471751861</v>
      </c>
      <c r="K38" s="82"/>
    </row>
    <row r="39" spans="1:11" ht="394.2" customHeight="1" x14ac:dyDescent="0.3">
      <c r="A39" s="82"/>
      <c r="B39" s="82"/>
      <c r="C39" s="82"/>
      <c r="D39" s="82"/>
      <c r="E39" s="82"/>
      <c r="F39" s="82"/>
      <c r="G39" s="82"/>
      <c r="H39" s="83"/>
      <c r="I39" s="82"/>
      <c r="J39" s="82"/>
      <c r="K39" s="82"/>
    </row>
  </sheetData>
  <mergeCells count="20">
    <mergeCell ref="A5:C5"/>
    <mergeCell ref="A6:C6"/>
    <mergeCell ref="A10:C10"/>
    <mergeCell ref="E10:J10"/>
    <mergeCell ref="A2:D2"/>
    <mergeCell ref="E2:J2"/>
    <mergeCell ref="A3:C3"/>
    <mergeCell ref="E3:J3"/>
    <mergeCell ref="A4:C4"/>
    <mergeCell ref="E4:J4"/>
    <mergeCell ref="E5:J5"/>
    <mergeCell ref="E6:J6"/>
    <mergeCell ref="A11:C11"/>
    <mergeCell ref="E11:J11"/>
    <mergeCell ref="A7:C7"/>
    <mergeCell ref="E7:J7"/>
    <mergeCell ref="A8:C8"/>
    <mergeCell ref="E8:J8"/>
    <mergeCell ref="A9:C9"/>
    <mergeCell ref="E9:J9"/>
  </mergeCells>
  <hyperlinks>
    <hyperlink ref="E5:J5" r:id="rId1" display="This is determined by customer type and can be found on the CERTs website"/>
    <hyperlink ref="E6:J6" r:id="rId2" display="RECs determine whether you can say you're solar powered. More info here."/>
    <hyperlink ref="E6:I6" r:id="rId3" display="RECs determine whether you can say you're solar powered. More info here."/>
    <hyperlink ref="E5:I5" r:id="rId4" location="calc" display="This is determined by premise type and can be found on the CERTs website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'2015 Bill Credit Table'!$A$2:$A$4</xm:f>
          </x14:formula1>
          <xm:sqref>D6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7" sqref="B7"/>
    </sheetView>
  </sheetViews>
  <sheetFormatPr defaultRowHeight="14.4" x14ac:dyDescent="0.3"/>
  <cols>
    <col min="1" max="1" width="12.44140625" customWidth="1"/>
    <col min="2" max="2" width="12.5546875" bestFit="1" customWidth="1"/>
    <col min="4" max="4" width="30.77734375" customWidth="1"/>
    <col min="5" max="5" width="16.33203125" customWidth="1"/>
    <col min="6" max="6" width="16.44140625" customWidth="1"/>
    <col min="7" max="7" width="18.6640625" customWidth="1"/>
  </cols>
  <sheetData>
    <row r="1" spans="1:7" ht="25.8" customHeight="1" x14ac:dyDescent="0.3">
      <c r="A1" s="55" t="s">
        <v>17</v>
      </c>
      <c r="D1" s="167" t="s">
        <v>37</v>
      </c>
      <c r="E1" s="168"/>
      <c r="F1" s="168"/>
      <c r="G1" s="169"/>
    </row>
    <row r="2" spans="1:7" ht="25.8" customHeight="1" x14ac:dyDescent="0.3">
      <c r="A2" s="30">
        <v>0</v>
      </c>
      <c r="D2" s="170" t="s">
        <v>38</v>
      </c>
      <c r="E2" s="171"/>
      <c r="F2" s="171"/>
      <c r="G2" s="172"/>
    </row>
    <row r="3" spans="1:7" ht="15" thickBot="1" x14ac:dyDescent="0.35">
      <c r="A3" s="30">
        <v>0.02</v>
      </c>
      <c r="D3" s="173" t="s">
        <v>39</v>
      </c>
      <c r="E3" s="174"/>
      <c r="F3" s="174"/>
      <c r="G3" s="175"/>
    </row>
    <row r="4" spans="1:7" ht="38.4" customHeight="1" x14ac:dyDescent="0.3">
      <c r="A4" s="30">
        <v>0.03</v>
      </c>
      <c r="D4" s="176" t="s">
        <v>40</v>
      </c>
      <c r="E4" s="50" t="s">
        <v>41</v>
      </c>
      <c r="F4" s="50" t="s">
        <v>43</v>
      </c>
      <c r="G4" s="51" t="s">
        <v>44</v>
      </c>
    </row>
    <row r="5" spans="1:7" ht="15" thickBot="1" x14ac:dyDescent="0.35">
      <c r="D5" s="177"/>
      <c r="E5" s="52" t="s">
        <v>42</v>
      </c>
      <c r="F5" s="52" t="s">
        <v>42</v>
      </c>
      <c r="G5" s="53" t="s">
        <v>45</v>
      </c>
    </row>
    <row r="6" spans="1:7" ht="15" thickBot="1" x14ac:dyDescent="0.35">
      <c r="D6" s="54" t="s">
        <v>46</v>
      </c>
      <c r="E6" s="16">
        <v>0.12742999999999999</v>
      </c>
      <c r="F6" s="17">
        <v>0.12431</v>
      </c>
      <c r="G6" s="16">
        <v>9.9140000000000006E-2</v>
      </c>
    </row>
    <row r="7" spans="1:7" ht="15" thickBot="1" x14ac:dyDescent="0.35">
      <c r="D7" s="54" t="s">
        <v>47</v>
      </c>
      <c r="E7" s="16">
        <v>0.14743000000000001</v>
      </c>
      <c r="F7" s="17">
        <v>0.14430999999999999</v>
      </c>
      <c r="G7" s="16">
        <v>0.11914</v>
      </c>
    </row>
    <row r="8" spans="1:7" ht="15" thickBot="1" x14ac:dyDescent="0.35">
      <c r="D8" s="54" t="s">
        <v>48</v>
      </c>
      <c r="E8" s="16">
        <v>0.15742999999999999</v>
      </c>
      <c r="F8" s="17">
        <v>0.15431</v>
      </c>
      <c r="G8" s="16">
        <v>0.12914</v>
      </c>
    </row>
    <row r="11" spans="1:7" ht="26.4" customHeight="1" x14ac:dyDescent="0.3">
      <c r="B11" s="14"/>
    </row>
  </sheetData>
  <mergeCells count="4">
    <mergeCell ref="D1:G1"/>
    <mergeCell ref="D2:G2"/>
    <mergeCell ref="D3:G3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Welcome!</vt:lpstr>
      <vt:lpstr>Summary</vt:lpstr>
      <vt:lpstr>Fixed Rate 1</vt:lpstr>
      <vt:lpstr>Fixed Rate 2</vt:lpstr>
      <vt:lpstr>Rate w Escalator 1</vt:lpstr>
      <vt:lpstr>Rate w Escalator 2</vt:lpstr>
      <vt:lpstr>Indexed w floor 1</vt:lpstr>
      <vt:lpstr>Indexed w floor 2</vt:lpstr>
      <vt:lpstr>2015 Bill Credit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meyer</dc:creator>
  <cp:lastModifiedBy>Lissa S Pawlisch</cp:lastModifiedBy>
  <dcterms:created xsi:type="dcterms:W3CDTF">2015-01-11T17:03:00Z</dcterms:created>
  <dcterms:modified xsi:type="dcterms:W3CDTF">2015-10-26T18:29:12Z</dcterms:modified>
</cp:coreProperties>
</file>